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8. AGOSTO 2024/3. Remuneraciones ingresos adicionales/"/>
    </mc:Choice>
  </mc:AlternateContent>
  <xr:revisionPtr revIDLastSave="398" documentId="13_ncr:1_{7E8ACDE3-4620-41EF-803F-1879916E8DAA}" xr6:coauthVersionLast="47" xr6:coauthVersionMax="47" xr10:uidLastSave="{F753486D-4A9E-46EF-BA30-5CD349F11FC3}"/>
  <bookViews>
    <workbookView xWindow="-120" yWindow="-120" windowWidth="29040" windowHeight="15840" xr2:uid="{00000000-000D-0000-FFFF-FFFF00000000}"/>
  </bookViews>
  <sheets>
    <sheet name="Conjunto de datos" sheetId="9" r:id="rId1"/>
    <sheet name="Metadatos (remuneración)" sheetId="11" r:id="rId2"/>
    <sheet name="Diccionario (remuneración)" sheetId="10" r:id="rId3"/>
  </sheets>
  <externalReferences>
    <externalReference r:id="rId4"/>
    <externalReference r:id="rId5"/>
  </externalReferences>
  <definedNames>
    <definedName name="_xlnm._FilterDatabase" localSheetId="0" hidden="1">'Conjunto de datos'!$A$1:$V$164</definedName>
    <definedName name="DENOMINACION_PUESTO">[1]Datos!$I$2:$I$173</definedName>
    <definedName name="GRUPO_GASTO">[1]Datos!$A$2:$A$4</definedName>
    <definedName name="GRUPO_OCUPACIONAL">[2]Datos!$Q$2:$Q$56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169" i="9" l="1"/>
  <c r="H169" i="9"/>
  <c r="L169" i="9" s="1"/>
  <c r="G169" i="9"/>
  <c r="I168" i="9"/>
  <c r="H168" i="9"/>
  <c r="G168" i="9"/>
  <c r="I167" i="9"/>
  <c r="H167" i="9"/>
  <c r="L167" i="9" s="1"/>
  <c r="G167" i="9"/>
  <c r="I166" i="9"/>
  <c r="H166" i="9"/>
  <c r="L166" i="9" s="1"/>
  <c r="G166" i="9"/>
  <c r="I165" i="9"/>
  <c r="H165" i="9"/>
  <c r="L165" i="9" s="1"/>
  <c r="G165" i="9"/>
  <c r="I164" i="9"/>
  <c r="H164" i="9"/>
  <c r="L164" i="9" s="1"/>
  <c r="G164" i="9"/>
  <c r="I163" i="9"/>
  <c r="L163" i="9" s="1"/>
  <c r="H163" i="9"/>
  <c r="G163" i="9"/>
  <c r="I162" i="9"/>
  <c r="H162" i="9"/>
  <c r="L162" i="9" s="1"/>
  <c r="G162" i="9"/>
  <c r="I161" i="9"/>
  <c r="H161" i="9"/>
  <c r="L161" i="9" s="1"/>
  <c r="G161" i="9"/>
  <c r="I160" i="9"/>
  <c r="H160" i="9"/>
  <c r="L160" i="9" s="1"/>
  <c r="G160" i="9"/>
  <c r="I159" i="9"/>
  <c r="H159" i="9"/>
  <c r="L159" i="9" s="1"/>
  <c r="G159" i="9"/>
  <c r="I158" i="9"/>
  <c r="H158" i="9"/>
  <c r="G158" i="9"/>
  <c r="I157" i="9"/>
  <c r="H157" i="9"/>
  <c r="L157" i="9" s="1"/>
  <c r="G157" i="9"/>
  <c r="I156" i="9"/>
  <c r="H156" i="9"/>
  <c r="L156" i="9" s="1"/>
  <c r="G156" i="9"/>
  <c r="I155" i="9"/>
  <c r="H155" i="9"/>
  <c r="L155" i="9" s="1"/>
  <c r="G155" i="9"/>
  <c r="I154" i="9"/>
  <c r="H154" i="9"/>
  <c r="L154" i="9" s="1"/>
  <c r="G154" i="9"/>
  <c r="I153" i="9"/>
  <c r="H153" i="9"/>
  <c r="G153" i="9"/>
  <c r="I152" i="9"/>
  <c r="H152" i="9"/>
  <c r="L152" i="9" s="1"/>
  <c r="G152" i="9"/>
  <c r="I151" i="9"/>
  <c r="H151" i="9"/>
  <c r="L151" i="9" s="1"/>
  <c r="G151" i="9"/>
  <c r="I150" i="9"/>
  <c r="H150" i="9"/>
  <c r="L150" i="9" s="1"/>
  <c r="G150" i="9"/>
  <c r="I149" i="9"/>
  <c r="H149" i="9"/>
  <c r="L149" i="9" s="1"/>
  <c r="G149" i="9"/>
  <c r="I148" i="9"/>
  <c r="H148" i="9"/>
  <c r="G148" i="9"/>
  <c r="I147" i="9"/>
  <c r="H147" i="9"/>
  <c r="L147" i="9" s="1"/>
  <c r="G147" i="9"/>
  <c r="I146" i="9"/>
  <c r="H146" i="9"/>
  <c r="L146" i="9" s="1"/>
  <c r="G146" i="9"/>
  <c r="I145" i="9"/>
  <c r="H145" i="9"/>
  <c r="L145" i="9" s="1"/>
  <c r="G145" i="9"/>
  <c r="L144" i="9"/>
  <c r="I144" i="9"/>
  <c r="H144" i="9"/>
  <c r="G144" i="9"/>
  <c r="I143" i="9"/>
  <c r="H143" i="9"/>
  <c r="G143" i="9"/>
  <c r="I142" i="9"/>
  <c r="H142" i="9"/>
  <c r="L142" i="9" s="1"/>
  <c r="G142" i="9"/>
  <c r="I141" i="9"/>
  <c r="H141" i="9"/>
  <c r="L141" i="9" s="1"/>
  <c r="G141" i="9"/>
  <c r="I140" i="9"/>
  <c r="H140" i="9"/>
  <c r="L140" i="9" s="1"/>
  <c r="G140" i="9"/>
  <c r="I139" i="9"/>
  <c r="H139" i="9"/>
  <c r="L139" i="9" s="1"/>
  <c r="G139" i="9"/>
  <c r="I138" i="9"/>
  <c r="L138" i="9" s="1"/>
  <c r="H138" i="9"/>
  <c r="G138" i="9"/>
  <c r="I137" i="9"/>
  <c r="H137" i="9"/>
  <c r="L137" i="9" s="1"/>
  <c r="G137" i="9"/>
  <c r="I136" i="9"/>
  <c r="H136" i="9"/>
  <c r="L136" i="9" s="1"/>
  <c r="G136" i="9"/>
  <c r="I135" i="9"/>
  <c r="H135" i="9"/>
  <c r="L135" i="9" s="1"/>
  <c r="G135" i="9"/>
  <c r="I134" i="9"/>
  <c r="H134" i="9"/>
  <c r="L134" i="9" s="1"/>
  <c r="G134" i="9"/>
  <c r="I133" i="9"/>
  <c r="H133" i="9"/>
  <c r="G133" i="9"/>
  <c r="I132" i="9"/>
  <c r="H132" i="9"/>
  <c r="L132" i="9" s="1"/>
  <c r="G132" i="9"/>
  <c r="I131" i="9"/>
  <c r="H131" i="9"/>
  <c r="L131" i="9" s="1"/>
  <c r="G131" i="9"/>
  <c r="I130" i="9"/>
  <c r="H130" i="9"/>
  <c r="L130" i="9" s="1"/>
  <c r="G130" i="9"/>
  <c r="I129" i="9"/>
  <c r="H129" i="9"/>
  <c r="L129" i="9" s="1"/>
  <c r="G129" i="9"/>
  <c r="I128" i="9"/>
  <c r="H128" i="9"/>
  <c r="G128" i="9"/>
  <c r="I127" i="9"/>
  <c r="H127" i="9"/>
  <c r="L127" i="9" s="1"/>
  <c r="G127" i="9"/>
  <c r="I126" i="9"/>
  <c r="H126" i="9"/>
  <c r="L126" i="9" s="1"/>
  <c r="G126" i="9"/>
  <c r="I125" i="9"/>
  <c r="H125" i="9"/>
  <c r="L125" i="9" s="1"/>
  <c r="G125" i="9"/>
  <c r="I124" i="9"/>
  <c r="H124" i="9"/>
  <c r="L124" i="9" s="1"/>
  <c r="G124" i="9"/>
  <c r="I123" i="9"/>
  <c r="H123" i="9"/>
  <c r="G123" i="9"/>
  <c r="I122" i="9"/>
  <c r="H122" i="9"/>
  <c r="L122" i="9" s="1"/>
  <c r="G122" i="9"/>
  <c r="I121" i="9"/>
  <c r="H121" i="9"/>
  <c r="L121" i="9" s="1"/>
  <c r="G121" i="9"/>
  <c r="I120" i="9"/>
  <c r="H120" i="9"/>
  <c r="L120" i="9" s="1"/>
  <c r="G120" i="9"/>
  <c r="L119" i="9"/>
  <c r="I119" i="9"/>
  <c r="H119" i="9"/>
  <c r="G119" i="9"/>
  <c r="I118" i="9"/>
  <c r="H118" i="9"/>
  <c r="G118" i="9"/>
  <c r="I117" i="9"/>
  <c r="H117" i="9"/>
  <c r="L117" i="9" s="1"/>
  <c r="G117" i="9"/>
  <c r="I116" i="9"/>
  <c r="H116" i="9"/>
  <c r="L116" i="9" s="1"/>
  <c r="G116" i="9"/>
  <c r="I115" i="9"/>
  <c r="H115" i="9"/>
  <c r="L115" i="9" s="1"/>
  <c r="G115" i="9"/>
  <c r="I114" i="9"/>
  <c r="H114" i="9"/>
  <c r="L114" i="9" s="1"/>
  <c r="G114" i="9"/>
  <c r="I113" i="9"/>
  <c r="L113" i="9" s="1"/>
  <c r="H113" i="9"/>
  <c r="G113" i="9"/>
  <c r="I112" i="9"/>
  <c r="H112" i="9"/>
  <c r="L112" i="9" s="1"/>
  <c r="G112" i="9"/>
  <c r="I111" i="9"/>
  <c r="H111" i="9"/>
  <c r="L111" i="9" s="1"/>
  <c r="G111" i="9"/>
  <c r="I110" i="9"/>
  <c r="H110" i="9"/>
  <c r="L110" i="9" s="1"/>
  <c r="G110" i="9"/>
  <c r="I109" i="9"/>
  <c r="H109" i="9"/>
  <c r="L109" i="9" s="1"/>
  <c r="G109" i="9"/>
  <c r="I108" i="9"/>
  <c r="H108" i="9"/>
  <c r="G108" i="9"/>
  <c r="I107" i="9"/>
  <c r="H107" i="9"/>
  <c r="L107" i="9" s="1"/>
  <c r="G107" i="9"/>
  <c r="I106" i="9"/>
  <c r="H106" i="9"/>
  <c r="L106" i="9" s="1"/>
  <c r="G106" i="9"/>
  <c r="I105" i="9"/>
  <c r="H105" i="9"/>
  <c r="L105" i="9" s="1"/>
  <c r="G105" i="9"/>
  <c r="I104" i="9"/>
  <c r="H104" i="9"/>
  <c r="L104" i="9" s="1"/>
  <c r="G104" i="9"/>
  <c r="I103" i="9"/>
  <c r="H103" i="9"/>
  <c r="G103" i="9"/>
  <c r="I102" i="9"/>
  <c r="H102" i="9"/>
  <c r="L102" i="9" s="1"/>
  <c r="G102" i="9"/>
  <c r="I101" i="9"/>
  <c r="H101" i="9"/>
  <c r="L101" i="9" s="1"/>
  <c r="G101" i="9"/>
  <c r="I100" i="9"/>
  <c r="H100" i="9"/>
  <c r="L100" i="9" s="1"/>
  <c r="G100" i="9"/>
  <c r="I99" i="9"/>
  <c r="H99" i="9"/>
  <c r="L99" i="9" s="1"/>
  <c r="G99" i="9"/>
  <c r="I98" i="9"/>
  <c r="H98" i="9"/>
  <c r="G98" i="9"/>
  <c r="I97" i="9"/>
  <c r="H97" i="9"/>
  <c r="L97" i="9" s="1"/>
  <c r="G97" i="9"/>
  <c r="I96" i="9"/>
  <c r="H96" i="9"/>
  <c r="L96" i="9" s="1"/>
  <c r="G96" i="9"/>
  <c r="I95" i="9"/>
  <c r="H95" i="9"/>
  <c r="L95" i="9" s="1"/>
  <c r="G95" i="9"/>
  <c r="L94" i="9"/>
  <c r="I94" i="9"/>
  <c r="H94" i="9"/>
  <c r="G94" i="9"/>
  <c r="I93" i="9"/>
  <c r="H93" i="9"/>
  <c r="G93" i="9"/>
  <c r="I92" i="9"/>
  <c r="H92" i="9"/>
  <c r="L92" i="9" s="1"/>
  <c r="G92" i="9"/>
  <c r="I91" i="9"/>
  <c r="H91" i="9"/>
  <c r="L91" i="9" s="1"/>
  <c r="G91" i="9"/>
  <c r="I90" i="9"/>
  <c r="H90" i="9"/>
  <c r="L90" i="9" s="1"/>
  <c r="G90" i="9"/>
  <c r="I89" i="9"/>
  <c r="H89" i="9"/>
  <c r="L89" i="9" s="1"/>
  <c r="G89" i="9"/>
  <c r="I88" i="9"/>
  <c r="L88" i="9" s="1"/>
  <c r="H88" i="9"/>
  <c r="G88" i="9"/>
  <c r="I87" i="9"/>
  <c r="H87" i="9"/>
  <c r="L87" i="9" s="1"/>
  <c r="G87" i="9"/>
  <c r="I86" i="9"/>
  <c r="H86" i="9"/>
  <c r="L86" i="9" s="1"/>
  <c r="G86" i="9"/>
  <c r="I85" i="9"/>
  <c r="H85" i="9"/>
  <c r="L85" i="9" s="1"/>
  <c r="G85" i="9"/>
  <c r="I84" i="9"/>
  <c r="H84" i="9"/>
  <c r="L84" i="9" s="1"/>
  <c r="G84" i="9"/>
  <c r="I83" i="9"/>
  <c r="H83" i="9"/>
  <c r="G83" i="9"/>
  <c r="I82" i="9"/>
  <c r="H82" i="9"/>
  <c r="L82" i="9" s="1"/>
  <c r="G82" i="9"/>
  <c r="I81" i="9"/>
  <c r="H81" i="9"/>
  <c r="L81" i="9" s="1"/>
  <c r="G81" i="9"/>
  <c r="I80" i="9"/>
  <c r="H80" i="9"/>
  <c r="L80" i="9" s="1"/>
  <c r="G80" i="9"/>
  <c r="I79" i="9"/>
  <c r="H79" i="9"/>
  <c r="L79" i="9" s="1"/>
  <c r="G79" i="9"/>
  <c r="I78" i="9"/>
  <c r="H78" i="9"/>
  <c r="G78" i="9"/>
  <c r="I77" i="9"/>
  <c r="H77" i="9"/>
  <c r="L77" i="9" s="1"/>
  <c r="G77" i="9"/>
  <c r="I76" i="9"/>
  <c r="H76" i="9"/>
  <c r="L76" i="9" s="1"/>
  <c r="G76" i="9"/>
  <c r="I75" i="9"/>
  <c r="H75" i="9"/>
  <c r="L75" i="9" s="1"/>
  <c r="G75" i="9"/>
  <c r="I74" i="9"/>
  <c r="H74" i="9"/>
  <c r="L74" i="9" s="1"/>
  <c r="G74" i="9"/>
  <c r="I73" i="9"/>
  <c r="H73" i="9"/>
  <c r="G73" i="9"/>
  <c r="I72" i="9"/>
  <c r="H72" i="9"/>
  <c r="L72" i="9" s="1"/>
  <c r="G72" i="9"/>
  <c r="I71" i="9"/>
  <c r="H71" i="9"/>
  <c r="L71" i="9" s="1"/>
  <c r="G71" i="9"/>
  <c r="I70" i="9"/>
  <c r="H70" i="9"/>
  <c r="L70" i="9" s="1"/>
  <c r="G70" i="9"/>
  <c r="L69" i="9"/>
  <c r="I69" i="9"/>
  <c r="H69" i="9"/>
  <c r="G69" i="9"/>
  <c r="I68" i="9"/>
  <c r="H68" i="9"/>
  <c r="G68" i="9"/>
  <c r="I67" i="9"/>
  <c r="H67" i="9"/>
  <c r="L67" i="9" s="1"/>
  <c r="G67" i="9"/>
  <c r="I66" i="9"/>
  <c r="H66" i="9"/>
  <c r="L66" i="9" s="1"/>
  <c r="G66" i="9"/>
  <c r="I65" i="9"/>
  <c r="H65" i="9"/>
  <c r="L65" i="9" s="1"/>
  <c r="G65" i="9"/>
  <c r="I64" i="9"/>
  <c r="H64" i="9"/>
  <c r="L64" i="9" s="1"/>
  <c r="G64" i="9"/>
  <c r="I63" i="9"/>
  <c r="L63" i="9" s="1"/>
  <c r="H63" i="9"/>
  <c r="G63" i="9"/>
  <c r="I62" i="9"/>
  <c r="H62" i="9"/>
  <c r="L62" i="9" s="1"/>
  <c r="G62" i="9"/>
  <c r="I61" i="9"/>
  <c r="H61" i="9"/>
  <c r="L61" i="9" s="1"/>
  <c r="G61" i="9"/>
  <c r="I60" i="9"/>
  <c r="H60" i="9"/>
  <c r="L60" i="9" s="1"/>
  <c r="G60" i="9"/>
  <c r="I59" i="9"/>
  <c r="H59" i="9"/>
  <c r="L59" i="9" s="1"/>
  <c r="G59" i="9"/>
  <c r="I58" i="9"/>
  <c r="H58" i="9"/>
  <c r="G58" i="9"/>
  <c r="I57" i="9"/>
  <c r="H57" i="9"/>
  <c r="L57" i="9" s="1"/>
  <c r="G57" i="9"/>
  <c r="I56" i="9"/>
  <c r="H56" i="9"/>
  <c r="L56" i="9" s="1"/>
  <c r="G56" i="9"/>
  <c r="I55" i="9"/>
  <c r="H55" i="9"/>
  <c r="L55" i="9" s="1"/>
  <c r="G55" i="9"/>
  <c r="I54" i="9"/>
  <c r="H54" i="9"/>
  <c r="L54" i="9" s="1"/>
  <c r="G54" i="9"/>
  <c r="I53" i="9"/>
  <c r="H53" i="9"/>
  <c r="G53" i="9"/>
  <c r="I52" i="9"/>
  <c r="H52" i="9"/>
  <c r="L52" i="9" s="1"/>
  <c r="G52" i="9"/>
  <c r="I51" i="9"/>
  <c r="H51" i="9"/>
  <c r="L51" i="9" s="1"/>
  <c r="G51" i="9"/>
  <c r="I50" i="9"/>
  <c r="H50" i="9"/>
  <c r="L50" i="9" s="1"/>
  <c r="G50" i="9"/>
  <c r="I49" i="9"/>
  <c r="H49" i="9"/>
  <c r="L49" i="9" s="1"/>
  <c r="G49" i="9"/>
  <c r="I48" i="9"/>
  <c r="H48" i="9"/>
  <c r="G48" i="9"/>
  <c r="I47" i="9"/>
  <c r="H47" i="9"/>
  <c r="L47" i="9" s="1"/>
  <c r="G47" i="9"/>
  <c r="I46" i="9"/>
  <c r="H46" i="9"/>
  <c r="L46" i="9" s="1"/>
  <c r="G46" i="9"/>
  <c r="I45" i="9"/>
  <c r="H45" i="9"/>
  <c r="L45" i="9" s="1"/>
  <c r="G45" i="9"/>
  <c r="L44" i="9"/>
  <c r="I44" i="9"/>
  <c r="H44" i="9"/>
  <c r="G44" i="9"/>
  <c r="I43" i="9"/>
  <c r="H43" i="9"/>
  <c r="G43" i="9"/>
  <c r="I42" i="9"/>
  <c r="H42" i="9"/>
  <c r="L42" i="9" s="1"/>
  <c r="G42" i="9"/>
  <c r="I41" i="9"/>
  <c r="H41" i="9"/>
  <c r="L41" i="9" s="1"/>
  <c r="G41" i="9"/>
  <c r="I40" i="9"/>
  <c r="H40" i="9"/>
  <c r="L40" i="9" s="1"/>
  <c r="G40" i="9"/>
  <c r="I39" i="9"/>
  <c r="H39" i="9"/>
  <c r="L39" i="9" s="1"/>
  <c r="G39" i="9"/>
  <c r="I38" i="9"/>
  <c r="L38" i="9" s="1"/>
  <c r="H38" i="9"/>
  <c r="G38" i="9"/>
  <c r="I37" i="9"/>
  <c r="H37" i="9"/>
  <c r="L37" i="9" s="1"/>
  <c r="G37" i="9"/>
  <c r="I36" i="9"/>
  <c r="H36" i="9"/>
  <c r="L36" i="9" s="1"/>
  <c r="G36" i="9"/>
  <c r="I35" i="9"/>
  <c r="H35" i="9"/>
  <c r="L35" i="9" s="1"/>
  <c r="G35" i="9"/>
  <c r="I34" i="9"/>
  <c r="H34" i="9"/>
  <c r="L34" i="9" s="1"/>
  <c r="G34" i="9"/>
  <c r="I33" i="9"/>
  <c r="H33" i="9"/>
  <c r="G33" i="9"/>
  <c r="I32" i="9"/>
  <c r="H32" i="9"/>
  <c r="L32" i="9" s="1"/>
  <c r="G32" i="9"/>
  <c r="I31" i="9"/>
  <c r="H31" i="9"/>
  <c r="L31" i="9" s="1"/>
  <c r="G31" i="9"/>
  <c r="I30" i="9"/>
  <c r="H30" i="9"/>
  <c r="L30" i="9" s="1"/>
  <c r="G30" i="9"/>
  <c r="I29" i="9"/>
  <c r="H29" i="9"/>
  <c r="L29" i="9" s="1"/>
  <c r="G29" i="9"/>
  <c r="I28" i="9"/>
  <c r="H28" i="9"/>
  <c r="G28" i="9"/>
  <c r="I27" i="9"/>
  <c r="H27" i="9"/>
  <c r="L27" i="9" s="1"/>
  <c r="G27" i="9"/>
  <c r="I26" i="9"/>
  <c r="H26" i="9"/>
  <c r="L26" i="9" s="1"/>
  <c r="G26" i="9"/>
  <c r="I25" i="9"/>
  <c r="H25" i="9"/>
  <c r="L25" i="9" s="1"/>
  <c r="G25" i="9"/>
  <c r="I24" i="9"/>
  <c r="H24" i="9"/>
  <c r="L24" i="9" s="1"/>
  <c r="G24" i="9"/>
  <c r="I23" i="9"/>
  <c r="H23" i="9"/>
  <c r="G23" i="9"/>
  <c r="I22" i="9"/>
  <c r="H22" i="9"/>
  <c r="L22" i="9" s="1"/>
  <c r="G22" i="9"/>
  <c r="I21" i="9"/>
  <c r="H21" i="9"/>
  <c r="L21" i="9" s="1"/>
  <c r="G21" i="9"/>
  <c r="I20" i="9"/>
  <c r="H20" i="9"/>
  <c r="L20" i="9" s="1"/>
  <c r="G20" i="9"/>
  <c r="L19" i="9"/>
  <c r="I19" i="9"/>
  <c r="H19" i="9"/>
  <c r="G19" i="9"/>
  <c r="I18" i="9"/>
  <c r="H18" i="9"/>
  <c r="G18" i="9"/>
  <c r="I17" i="9"/>
  <c r="H17" i="9"/>
  <c r="L17" i="9" s="1"/>
  <c r="G17" i="9"/>
  <c r="I16" i="9"/>
  <c r="H16" i="9"/>
  <c r="L16" i="9" s="1"/>
  <c r="G16" i="9"/>
  <c r="I15" i="9"/>
  <c r="H15" i="9"/>
  <c r="L15" i="9" s="1"/>
  <c r="G15" i="9"/>
  <c r="I14" i="9"/>
  <c r="H14" i="9"/>
  <c r="L14" i="9" s="1"/>
  <c r="G14" i="9"/>
  <c r="I13" i="9"/>
  <c r="L13" i="9" s="1"/>
  <c r="H13" i="9"/>
  <c r="G13" i="9"/>
  <c r="I12" i="9"/>
  <c r="H12" i="9"/>
  <c r="L12" i="9" s="1"/>
  <c r="G12" i="9"/>
  <c r="I11" i="9"/>
  <c r="H11" i="9"/>
  <c r="L11" i="9" s="1"/>
  <c r="G11" i="9"/>
  <c r="I10" i="9"/>
  <c r="H10" i="9"/>
  <c r="L10" i="9" s="1"/>
  <c r="G10" i="9"/>
  <c r="I9" i="9"/>
  <c r="H9" i="9"/>
  <c r="L9" i="9" s="1"/>
  <c r="G9" i="9"/>
  <c r="I8" i="9"/>
  <c r="H8" i="9"/>
  <c r="G8" i="9"/>
  <c r="I7" i="9"/>
  <c r="H7" i="9"/>
  <c r="L7" i="9" s="1"/>
  <c r="G7" i="9"/>
  <c r="I6" i="9"/>
  <c r="H6" i="9"/>
  <c r="L6" i="9" s="1"/>
  <c r="G6" i="9"/>
  <c r="I5" i="9"/>
  <c r="H5" i="9"/>
  <c r="L5" i="9" s="1"/>
  <c r="G5" i="9"/>
  <c r="I4" i="9"/>
  <c r="H4" i="9"/>
  <c r="L4" i="9" s="1"/>
  <c r="G4" i="9"/>
  <c r="I3" i="9"/>
  <c r="H3" i="9"/>
  <c r="G3" i="9"/>
  <c r="I2" i="9"/>
  <c r="H2" i="9"/>
  <c r="L2" i="9" s="1"/>
  <c r="G2" i="9"/>
  <c r="L158" i="9" l="1"/>
  <c r="L103" i="9"/>
  <c r="L128" i="9"/>
  <c r="L68" i="9"/>
  <c r="L93" i="9"/>
  <c r="L143" i="9"/>
  <c r="L8" i="9"/>
  <c r="L33" i="9"/>
  <c r="L58" i="9"/>
  <c r="L83" i="9"/>
  <c r="L108" i="9"/>
  <c r="L133" i="9"/>
  <c r="L3" i="9"/>
  <c r="L28" i="9"/>
  <c r="L53" i="9"/>
  <c r="L78" i="9"/>
  <c r="L23" i="9"/>
  <c r="L48" i="9"/>
  <c r="L73" i="9"/>
  <c r="L98" i="9"/>
  <c r="L123" i="9"/>
  <c r="L148" i="9"/>
  <c r="L18" i="9"/>
  <c r="L43" i="9"/>
  <c r="L168" i="9"/>
  <c r="L153" i="9"/>
  <c r="L118" i="9"/>
</calcChain>
</file>

<file path=xl/sharedStrings.xml><?xml version="1.0" encoding="utf-8"?>
<sst xmlns="http://schemas.openxmlformats.org/spreadsheetml/2006/main" count="895" uniqueCount="149">
  <si>
    <t>Numeración</t>
  </si>
  <si>
    <t>Régimen laboral al que pertenece 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</si>
  <si>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</si>
  <si>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</si>
  <si>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</si>
  <si>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</si>
  <si>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</si>
  <si>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</si>
  <si>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</si>
  <si>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</si>
  <si>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</si>
  <si>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DIRECTOR DE ADMISION Y NIVELACION</t>
  </si>
  <si>
    <t>TECNICO DOCENTE</t>
  </si>
  <si>
    <t>ANALISTA DE COMPRAS PUBLICAS 2</t>
  </si>
  <si>
    <t>PROFESOR OCASIONAL 1 TIEMPO COMPLETO</t>
  </si>
  <si>
    <t>ESPECIALISTA DE DESARROLLO</t>
  </si>
  <si>
    <t>ESPECIALISTA DE COMPRAS PUBLICAS</t>
  </si>
  <si>
    <t>ANALISTA JURIDICO 2</t>
  </si>
  <si>
    <t>ANALISTA DE ADMINISTRACION DE PLATAFORMAS VIRTUALES PARA LA EDUCACION 2</t>
  </si>
  <si>
    <t>ANALISTA DE BIENESTAR UNIVERSITARIO 2</t>
  </si>
  <si>
    <t>ESPECIALISTA DE ADMISION</t>
  </si>
  <si>
    <t>ANALISTA DE DISEÑO AUDIOVISUAL</t>
  </si>
  <si>
    <t>ASISTENTE ADMINISTRATIVO</t>
  </si>
  <si>
    <t>DIRECTOR DE CARRERA</t>
  </si>
  <si>
    <t>ANALISTA DE BIENESTAR UNIVERSITARIO 1</t>
  </si>
  <si>
    <t>ANALISTA DE RECTORADO</t>
  </si>
  <si>
    <t>PROFESOR AUXILIAR 1 TIEMPO COMPLETO</t>
  </si>
  <si>
    <t>ANALISTA DE EDUCACION CONTINUA 2</t>
  </si>
  <si>
    <t>DIRECTOR ADMINISTRATIVO</t>
  </si>
  <si>
    <t>CHOFER</t>
  </si>
  <si>
    <t xml:space="preserve">DIRECTOR DE PLANIFICACION ESTRATEGICA INSTITUCIONAL </t>
  </si>
  <si>
    <t>ANALISTA DE GESTION INTERCULTURAL DEL CONOCIMIENTO E INVESTIGACION</t>
  </si>
  <si>
    <t>ANALISTA ADMINISTRATIVO 2</t>
  </si>
  <si>
    <t>ASISTENTE DE GESTION DOCUMENTAL</t>
  </si>
  <si>
    <t>ANALISTA DE CONTABILIDAD 2</t>
  </si>
  <si>
    <t>ANALISTA DE VINCULACION CON LA SOCIEDAD 2</t>
  </si>
  <si>
    <t>ASISTENTE DE CARRERA</t>
  </si>
  <si>
    <t>BIBLIOTECARIO</t>
  </si>
  <si>
    <t>ANALISTA DE TALENTO HUMANO 2</t>
  </si>
  <si>
    <t>ANALISTA DE CALIDAD DE LA EDUCACION SUPERIOR INTERCULTURAL Y COMUNITARIA 2</t>
  </si>
  <si>
    <t>ANALISTA DE TECNOLOGIAS DE LA INFORMACION Y COMUNICACIONES 2</t>
  </si>
  <si>
    <t>ANALISTA DE ESTRUCTURAS DE LA INVESTIGACION</t>
  </si>
  <si>
    <t>ASISTENTE FINANCIERO</t>
  </si>
  <si>
    <t>PROFESOR OCASIONAL 2 TIEMPO COMPLETO</t>
  </si>
  <si>
    <t>ASISTENTE DE TALENTO HUMANO</t>
  </si>
  <si>
    <t>ESPECIALISTA DE NORMATIVA</t>
  </si>
  <si>
    <t>ANALISTA DE INFRAESTRUCTURA FISICA 2</t>
  </si>
  <si>
    <t>ANALISTA DE DISEÑO DE CONTENIDOS 2</t>
  </si>
  <si>
    <t>ESPECIALISTA DE TECNOLOGIAS DE LA INFORMACION Y COMUNICACIONES</t>
  </si>
  <si>
    <t>ANALISTA DE ADMISION 2</t>
  </si>
  <si>
    <t>PROFESOR AGREGADO 1 TIEMPO COMPLETO</t>
  </si>
  <si>
    <t>ANALISTA DE COMUNICACION 1</t>
  </si>
  <si>
    <t>ANALISTA DE GESTION DOCUMENTAL 2</t>
  </si>
  <si>
    <t>ANALISTA DEL VICERRECTORADO ACADEMICO, INTERCULTURAL Y COMUNITARIO 2</t>
  </si>
  <si>
    <t>ANALISTA DE TALENTO HUMANO 1</t>
  </si>
  <si>
    <t>MEDICO OCUPACIONAL</t>
  </si>
  <si>
    <t>ASISTENTE DE VINCULACION CON LA SOCIEDAD</t>
  </si>
  <si>
    <t>ANALISTA ADMINISTRATIVO FINANCIERO</t>
  </si>
  <si>
    <t>ESPECIALISTA DE COMUNICACION</t>
  </si>
  <si>
    <t>DIRECTOR DE TALENTO HUMANO</t>
  </si>
  <si>
    <t>ANALISTA DE TESORERIA 2</t>
  </si>
  <si>
    <t>ESPECIALISTA DE TALENTO HUMANO</t>
  </si>
  <si>
    <t>ANALISTA DE DISEÑO Y DIAGRAMACION EDITORIAL</t>
  </si>
  <si>
    <t>ANALISTA DE EDITORIAL Y PUBLICACIONES</t>
  </si>
  <si>
    <t>COORDINADOR ADMINISTRATIVO FINANCIERO</t>
  </si>
  <si>
    <t>PROCURADOR</t>
  </si>
  <si>
    <t>ASESOR</t>
  </si>
  <si>
    <t>NIVEL JERARQUICO SUPERIOR 2</t>
  </si>
  <si>
    <t>PERSONAL DE APOYO UNIVERSIDADES</t>
  </si>
  <si>
    <t>SERVIDOR PUBLICO 5</t>
  </si>
  <si>
    <t>SERVIDOR PUBLICO 3</t>
  </si>
  <si>
    <t>SERVIDOR PUBLICO 7</t>
  </si>
  <si>
    <t>SERVIDOR PUBLICO 1</t>
  </si>
  <si>
    <t>PERSONAL ACADEMICO DE GESTION EDUCATIVA 3</t>
  </si>
  <si>
    <t>PERSONAL ACADEMICO TITULAR AUXILIAR 1</t>
  </si>
  <si>
    <t>NIVEL 3</t>
  </si>
  <si>
    <t>PERSONAL ACADEMICO TITULAR AGREGADO 1</t>
  </si>
  <si>
    <t>NIVEL JERARQUICO SUPERIOR 4</t>
  </si>
  <si>
    <t>1.SERVICIO CIVIL PUBLICO (LOSEP)</t>
  </si>
  <si>
    <t>2.CODIGO DEL TRABAJO</t>
  </si>
  <si>
    <t>3.OTROS REGIMENES ESPECIALES</t>
  </si>
  <si>
    <t>SECRETARIO GENERAL</t>
  </si>
  <si>
    <t>DIRECTOR DE GESTION COMUNITARIA</t>
  </si>
  <si>
    <t>DIRECTOR DE EDUCACION CONTINUA</t>
  </si>
  <si>
    <t>DIRECTOR DE CALIDAD DE LA EDUCACION SUPERIOR INTERCULTURAL Y COMUNITARIA</t>
  </si>
  <si>
    <t>DIRECTOR DE COMUNICACION</t>
  </si>
  <si>
    <t>DIRECTOR GENERAL ACADEMICO INTERCULTURAL Y COMUNITARIO</t>
  </si>
  <si>
    <t>fecha de ingreso</t>
  </si>
  <si>
    <t>Puesto Institucional </t>
  </si>
  <si>
    <t>DIRECTOR FINANCIERO</t>
  </si>
  <si>
    <t>ESPECIALISTA DE PLANIFICACION INSTITUCIONAL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</si>
  <si>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</si>
  <si>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</si>
  <si>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</si>
  <si>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</si>
  <si>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</si>
  <si>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</si>
  <si>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</si>
  <si>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</si>
  <si>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Número de partida presupuestaria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</si>
  <si>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</si>
  <si>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</si>
  <si>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</si>
  <si>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</si>
  <si>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</si>
  <si>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</si>
  <si>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</si>
  <si>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</si>
  <si>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</si>
  <si>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</si>
  <si>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</si>
  <si>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</si>
  <si>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</si>
  <si>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</si>
  <si>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</si>
  <si>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SALAZAR RODRIGUEZ IRENE PRASCOVIA</t>
  </si>
  <si>
    <t>CORREO ELECTRÓNICO DE LA PERSONA RESPONSABLE DE LA UNIDAD POSEEDORA DE LA INFORMACIÓN</t>
  </si>
  <si>
    <t>irene.salazar@uaw.edu.ec</t>
  </si>
  <si>
    <t>NÚMERO TELEFÓNICO DE LA PERSONA RESPONSABLE DE LA UNIDAD POSEEDORA DE LA INFORMACIÓN</t>
  </si>
  <si>
    <t xml:space="preserve">02-223-0500 / 02-223-2000 </t>
  </si>
  <si>
    <t>LICENCIA</t>
  </si>
  <si>
    <t>CC-BY-4.0</t>
  </si>
  <si>
    <t>AUTORIDAD UNIVERSITARIA 7</t>
  </si>
  <si>
    <t>DIRECTOR GENERAL DE INVESTIGACION</t>
  </si>
  <si>
    <t>DIRECTOR DE BIENESTAR UNIVERSITARIO</t>
  </si>
  <si>
    <t>RECTOR/A</t>
  </si>
  <si>
    <t>AUTORIDAD UNIVERSITARIA 8</t>
  </si>
  <si>
    <t>NIVEL JERARQUICO SUPERIOR 3</t>
  </si>
  <si>
    <t>DIRECTOR DE TECNOLOGIAS DE LA INFORMACION Y COMUNICACIONES</t>
  </si>
  <si>
    <t>VICERRECTOR DE GESTION COMUNITARIA, INVESTIGACION, VINCULACION CON LA SOCIEDAD</t>
  </si>
  <si>
    <t>DIRECTOR/A DE VINCULACION CON LA SOCIEDAD</t>
  </si>
  <si>
    <t>ESPECIALISTA DE PATROCINIO JUDICIAL Y ASESORIA</t>
  </si>
  <si>
    <t>ESPECIALISTA JURIDICO</t>
  </si>
  <si>
    <t>VICERECTOR ACADEMICO INTERCULTURAL Y COMUNITARIO</t>
  </si>
  <si>
    <t>PROFESOR OCASIONAL 1 MEDIO TIEMPO</t>
  </si>
  <si>
    <t xml:space="preserve">ANALISTA DE INFRAESTRUCTURA FISICA </t>
  </si>
  <si>
    <t>ANALISTA DE GESTION COMUNITARIA 2</t>
  </si>
  <si>
    <t>ANALISTA DE BIENES</t>
  </si>
  <si>
    <t>DIRECTOR EDITORIAL Y DE PUBLICACIONES</t>
  </si>
  <si>
    <t>ASISTENTE DE VICERRECTORADO DE GESTION COMUNITARIA, INVESTIGACION, VINCULACION CON LA SOCIEDAD</t>
  </si>
  <si>
    <t>ANALISTA DE NIVELACIÓN2</t>
  </si>
  <si>
    <t>DIRECTOR DEL INSTITUTO DE LENGUAS ORIGINARIAS Y EXTRANJERAS</t>
  </si>
  <si>
    <t>DIRECTOR DE DESARROLLO E IMPLEMENTACION DEL MODELO EDUCATIVO</t>
  </si>
  <si>
    <t>ANALISTA DE INVESTIGACIÓN 2</t>
  </si>
  <si>
    <t>DIRECTOR DE INSTITUTO DE BIODIVERSIDAD</t>
  </si>
  <si>
    <t>ANALISTA DE SEGUIMIENTO Y EVALUACION 2</t>
  </si>
  <si>
    <t>ASISTENTE DE VICERRECTORADO ACADÉMICO, INTERCULTURAL Y COMUNITARIO</t>
  </si>
  <si>
    <t>ASISTENTE DE RELACIONES INTERINSTITUCIONALES E INTERNACIONALES</t>
  </si>
  <si>
    <t xml:space="preserve"> 	
Universidad Intercultural de las Nacionalidades y Pueblos Indígenas Amawtay Wasi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</si>
</sst>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somware\OneDrive\Escritorio\Distributivo%20de%20Personal%20%202024%20version%20macros.xlsm" TargetMode="External"/><Relationship Id="rId1" Type="http://schemas.openxmlformats.org/officeDocument/2006/relationships/externalLinkPath" Target="file:///C:\Users\Ransomware\OneDrive\Escritorio\Distributivo%20de%20Personal%20%202024%20version%20macr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Relationship Id="rId1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Febrero"/>
      <sheetName val="Marzo"/>
      <sheetName val="Abril"/>
      <sheetName val="Desvinculaciones 2024"/>
      <sheetName val="Desvincul 2023"/>
      <sheetName val="Diciembre 23"/>
    </sheetNames>
    <sheetDataSet>
      <sheetData sheetId="0">
        <row r="2">
          <cell r="A2" t="str">
            <v>INVERSION</v>
          </cell>
          <cell r="I2" t="str">
            <v>ANALISTA DE ADMINISTRACION DE PLATAFORMAS VIRTUALES PARA LA EDUCACION 1</v>
          </cell>
        </row>
        <row r="3">
          <cell r="A3" t="str">
            <v>CORRIENTE</v>
          </cell>
          <cell r="I3" t="str">
            <v>ANALISTA DE ADMINISTRACION DE PLATAFORMAS VIRTUALES PARA LA EDUCACION 2</v>
          </cell>
        </row>
        <row r="4">
          <cell r="A4" t="str">
            <v>OTRO</v>
          </cell>
          <cell r="I4" t="str">
            <v>ANALISTA DE ADMISION 1</v>
          </cell>
        </row>
        <row r="5">
          <cell r="I5" t="str">
            <v>ANALISTA DE ADMISION 2</v>
          </cell>
        </row>
        <row r="6">
          <cell r="I6" t="str">
            <v>ANALISTA DE ATENCION AL USUARIO</v>
          </cell>
        </row>
        <row r="7">
          <cell r="I7" t="str">
            <v>ANALISTA DE BIBLIOTECAS</v>
          </cell>
        </row>
        <row r="8">
          <cell r="I8" t="str">
            <v>ANALISTA DE BIENES 2</v>
          </cell>
        </row>
        <row r="9">
          <cell r="I9" t="str">
            <v>ANALISTA DE BIENESTAR UNIVERSITARIO 1</v>
          </cell>
        </row>
        <row r="10">
          <cell r="I10" t="str">
            <v>ANALISTA DE BIENESTAR UNIVERSITARIO 2</v>
          </cell>
        </row>
        <row r="11">
          <cell r="I11" t="str">
            <v>ANALISTA DE CALIDAD DE LA EDUCACION SUPERIOR INTERCULTURAL Y COMUNITARIA 1</v>
          </cell>
        </row>
        <row r="12">
          <cell r="I12" t="str">
            <v>ANALISTA DE CALIDAD DE LA EDUCACION SUPERIOR INTERCULTURAL Y COMUNITARIA 2</v>
          </cell>
        </row>
        <row r="13">
          <cell r="I13" t="str">
            <v>ANALISTA DE CAMBIO Y CULTURA 1</v>
          </cell>
        </row>
        <row r="14">
          <cell r="I14" t="str">
            <v>ANALISTA DE CAMBIO Y CULTURA 2</v>
          </cell>
        </row>
        <row r="15">
          <cell r="I15" t="str">
            <v>ANALISTA DE COMPRAS PUBLICAS 1</v>
          </cell>
        </row>
        <row r="16">
          <cell r="I16" t="str">
            <v>ANALISTA DE COMPRAS PUBLICAS 2</v>
          </cell>
        </row>
        <row r="17">
          <cell r="I17" t="str">
            <v>ANALISTA DE COMUNICACION 1</v>
          </cell>
        </row>
        <row r="18">
          <cell r="I18" t="str">
            <v>ANALISTA DE CONTABILIDAD 1</v>
          </cell>
        </row>
        <row r="19">
          <cell r="I19" t="str">
            <v>ANALISTA DE CONTABILIDAD 2</v>
          </cell>
        </row>
        <row r="20">
          <cell r="I20" t="str">
            <v>ANALISTA DE CONTENIDO MULTIMEDIA</v>
          </cell>
        </row>
        <row r="21">
          <cell r="I21" t="str">
            <v>ANALISTA DE CONTRATACION PUBLICA 2</v>
          </cell>
        </row>
        <row r="22">
          <cell r="I22" t="str">
            <v>ANALISTA DE DIFUSION EDITORIAL</v>
          </cell>
        </row>
        <row r="23">
          <cell r="I23" t="str">
            <v>ANALISTA DE DISEÑO AUDIOVISUAL</v>
          </cell>
        </row>
        <row r="24">
          <cell r="I24" t="str">
            <v>ANALISTA DE DISEÑO DE CONTENIDOS PARA LA EDUCACION 1</v>
          </cell>
        </row>
        <row r="25">
          <cell r="I25" t="str">
            <v>ANALISTA DE DISEÑO DE CONTENIDOS PARA LA EDUCACION 2</v>
          </cell>
        </row>
        <row r="26">
          <cell r="I26" t="str">
            <v>ANALISTA DE DISEÑO GRAFICO</v>
          </cell>
        </row>
        <row r="27">
          <cell r="I27" t="str">
            <v>ANALISTA DE DISEÑO Y DIAGRAMACION EDITORIAL</v>
          </cell>
        </row>
        <row r="28">
          <cell r="I28" t="str">
            <v>ANALISTA DE EDITORIAL Y PUBLICACIONES</v>
          </cell>
        </row>
        <row r="29">
          <cell r="I29" t="str">
            <v>ANALISTA DE EDUCACION CONTINUA 1</v>
          </cell>
        </row>
        <row r="30">
          <cell r="I30" t="str">
            <v>ANALISTA DE EDUCACION CONTINUA 2</v>
          </cell>
        </row>
        <row r="31">
          <cell r="I31" t="str">
            <v>ANALISTA DE ESTRUCTURAS DE LA INVESTIGACION</v>
          </cell>
        </row>
        <row r="32">
          <cell r="I32" t="str">
            <v>ANALISTA DE GESTION COMUNITARIA 1</v>
          </cell>
        </row>
        <row r="33">
          <cell r="I33" t="str">
            <v>ANALISTA DE GESTION COMUNITARIA 2</v>
          </cell>
        </row>
        <row r="34">
          <cell r="I34" t="str">
            <v>ANALISTA DE GESTION DOCUMENTAL 1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 t="str">
            <v>ANALISTA DE SEGUIMIENTO Y EVALUACION 1</v>
          </cell>
        </row>
        <row r="53">
          <cell r="I53" t="str">
            <v>ANALISTA DE SEGUIMIENTO Y EVALUACION 2</v>
          </cell>
        </row>
        <row r="54">
          <cell r="I54" t="str">
            <v>ANALISTA DE SEGURIDAD OCUPACIONAL 2</v>
          </cell>
        </row>
        <row r="55">
          <cell r="I55" t="str">
            <v>ANALISTA DE SERVICIOS INSTITUCIONALES 1</v>
          </cell>
        </row>
        <row r="56">
          <cell r="I56" t="str">
            <v>ANALISTA DE SERVICIOS INSTITUCIONALES 2</v>
          </cell>
        </row>
        <row r="57">
          <cell r="I57" t="str">
            <v>ANALISTA DE TALENTO HUMANO 1</v>
          </cell>
        </row>
        <row r="58">
          <cell r="I58" t="str">
            <v>ANALISTA DE TALENTO HUMANO 2</v>
          </cell>
        </row>
        <row r="59">
          <cell r="I59" t="str">
            <v>ANALISTA DE TECNOLOGIAS DE LA INFORMACION Y COMUNICACIONES 1</v>
          </cell>
        </row>
        <row r="60">
          <cell r="I60" t="str">
            <v>ANALISTA DE TECNOLOGIAS DE LA INFORMACION Y COMUNICACIONES 2</v>
          </cell>
        </row>
        <row r="61">
          <cell r="I61" t="str">
            <v>ANALISTA DE TESORERIA 1</v>
          </cell>
        </row>
        <row r="62">
          <cell r="I62" t="str">
            <v>ANALISTA DE TESORERIA 2</v>
          </cell>
        </row>
        <row r="63">
          <cell r="I63" t="str">
            <v>ANALISTA DE VINCULACION CON LA SOCIEDAD 1</v>
          </cell>
        </row>
        <row r="64">
          <cell r="I64" t="str">
            <v>ANALISTA DE VINCULACION CON LA SOCIEDAD 2</v>
          </cell>
        </row>
        <row r="65">
          <cell r="I65" t="str">
            <v>ANALISTA DEL VICERRECTORADO ACADEMICO, INTERCULTURAL Y COMUNITARIO 2</v>
          </cell>
        </row>
        <row r="66">
          <cell r="I66" t="str">
            <v>ANALISTA ELECTRICO 2</v>
          </cell>
        </row>
        <row r="67">
          <cell r="I67" t="str">
            <v>ANALISTA HIDROSANITARIO</v>
          </cell>
        </row>
        <row r="68">
          <cell r="I68" t="str">
            <v>ASISTENTE ACADEMICO INTERCULTURAL Y COMUNITARIO</v>
          </cell>
        </row>
        <row r="69">
          <cell r="I69" t="str">
            <v>ASISTENTE ADMINISTRATIVO</v>
          </cell>
        </row>
        <row r="70">
          <cell r="I70" t="str">
            <v>ASISTENTE ADMINISTRATIVO FINANCIERO</v>
          </cell>
        </row>
        <row r="71">
          <cell r="I71" t="str">
            <v>ASISTENTE DE ADMISION Y NIVELACION</v>
          </cell>
        </row>
        <row r="72">
          <cell r="I72" t="str">
            <v>ASISTENTE DE BIBLIOTECAS</v>
          </cell>
        </row>
        <row r="73">
          <cell r="I73" t="str">
            <v>ASISTENTE DE BIENESTAR UNIVERSITARIO</v>
          </cell>
        </row>
        <row r="74">
          <cell r="I74" t="str">
            <v>ASISTENTE DE CALIDAD DE LA EDUCACION SUPERIOR INTERCULTURAL Y COMUNITARIA</v>
          </cell>
        </row>
        <row r="75">
          <cell r="I75" t="str">
            <v>ASISTENTE DE CARRERA</v>
          </cell>
        </row>
        <row r="76">
          <cell r="I76" t="str">
            <v xml:space="preserve">ASISTENTE DE COMUNICACION </v>
          </cell>
        </row>
        <row r="77">
          <cell r="I77" t="str">
            <v>ASISTENTE DE DESARROLLO E IMPLEMENTACION DEL MODELO EDUCATIVO</v>
          </cell>
        </row>
        <row r="78">
          <cell r="I78" t="str">
            <v>ASISTENTE DE EDUCACION CONTINUA</v>
          </cell>
        </row>
        <row r="79">
          <cell r="I79" t="str">
            <v>ASISTENTE DE GESTION COMUNITARIA</v>
          </cell>
        </row>
        <row r="80">
          <cell r="I80" t="str">
            <v>ASISTENTE DE GESTION DOCUMENTAL</v>
          </cell>
        </row>
        <row r="81">
          <cell r="I81" t="str">
            <v>ASISTENTE DE INFRAESTRUCTURA FISICA</v>
          </cell>
        </row>
        <row r="82">
          <cell r="I82" t="str">
            <v>ASISTENTE DE INTERINSTITUCIONALES E INTERNACIONALES</v>
          </cell>
        </row>
        <row r="83">
          <cell r="I83" t="str">
            <v>ASISTENTE DE INVESTIGACION</v>
          </cell>
        </row>
        <row r="84">
          <cell r="I84" t="str">
            <v>ASISTENTE DE PLANIFICACION Y GESTION ESTRATEGICA</v>
          </cell>
        </row>
        <row r="85">
          <cell r="I85" t="str">
            <v>ASISTENTE DE PROCURADURIA</v>
          </cell>
        </row>
        <row r="86">
          <cell r="I86" t="str">
            <v>ASISTENTE DE RECTORADO</v>
          </cell>
        </row>
        <row r="87">
          <cell r="I87" t="str">
            <v>ASISTENTE DE SEGURIDAD Y SALUD OCUPACIONAL</v>
          </cell>
        </row>
        <row r="88">
          <cell r="I88" t="str">
            <v>ASISTENTE DE TALENTO HUMANO</v>
          </cell>
        </row>
        <row r="89">
          <cell r="I89" t="str">
            <v>ASISTENTE DE TECNOLOGIAS DE LA INFORMACION Y COMUNICACIONES</v>
          </cell>
        </row>
        <row r="90">
          <cell r="I90" t="str">
            <v>ASISTENTE DE VICERRECTORADO ACADEMICO, INTERCULTURAL Y COMUNITARIO</v>
          </cell>
        </row>
        <row r="91">
          <cell r="I91" t="str">
            <v>ASISTENTE DE VICERRECTORADO DE GESTION COMUNITARIA, INVESTIGACION, VINCULACION CON LA SOCIEDAD</v>
          </cell>
        </row>
        <row r="92">
          <cell r="I92" t="str">
            <v>ASISTENTE DE VINCULACION CON LA SOCIEDAD</v>
          </cell>
        </row>
        <row r="93">
          <cell r="I93" t="str">
            <v>ASISTENTE EDITORIAL Y DE PUBLICACIONES</v>
          </cell>
        </row>
        <row r="94">
          <cell r="I94" t="str">
            <v>ASISTENTE FINANCIERO</v>
          </cell>
        </row>
        <row r="95">
          <cell r="I95" t="str">
            <v>BIBLIOTECARIO</v>
          </cell>
        </row>
        <row r="96">
          <cell r="I96" t="str">
            <v>COORDINADOR ADMINISTRATIVO FINANCIERO</v>
          </cell>
        </row>
        <row r="97">
          <cell r="I97" t="str">
            <v>COORDINADOR DE DESPACHO</v>
          </cell>
        </row>
        <row r="98">
          <cell r="I98" t="str">
            <v>DIRECCION GENERAL DE INVESTIGACION</v>
          </cell>
        </row>
        <row r="99">
          <cell r="I99" t="str">
            <v>DIRECTOR ADMINISTRATIVO</v>
          </cell>
        </row>
        <row r="100">
          <cell r="I100" t="str">
            <v>DIRECTOR DE ADMISION Y NIVELACION</v>
          </cell>
        </row>
        <row r="101">
          <cell r="I101" t="str">
            <v>DIRECTOR DE BIBLIOTECAS Y CENTROS DE DOCUMENTACION</v>
          </cell>
        </row>
        <row r="102">
          <cell r="I102" t="str">
            <v>DIRECTOR DE BIENESTAR UNIVERSITARIO</v>
          </cell>
        </row>
        <row r="103">
          <cell r="I103" t="str">
            <v>DIRECTOR DE CALIDAD DE LA EDUCACION SUPERIOR INTERCULTURAL Y COMUNITARIA</v>
          </cell>
        </row>
        <row r="104">
          <cell r="I104" t="str">
            <v>DIRECTOR DE CARRERA</v>
          </cell>
        </row>
        <row r="105">
          <cell r="I105" t="str">
            <v>DIRECTOR DE COMUNICACION</v>
          </cell>
        </row>
        <row r="106">
          <cell r="I106" t="str">
            <v>DIRECTOR DE DESARROLLO E IMPLEMENTACION DEL MODELO EDUCATIVO</v>
          </cell>
        </row>
        <row r="107">
          <cell r="I107" t="str">
            <v>DIRECTOR DE EDUCACION CONTINUA</v>
          </cell>
        </row>
        <row r="108">
          <cell r="I108" t="str">
            <v>DIRECTOR DE GESTION COMUNITARIA</v>
          </cell>
        </row>
        <row r="109">
          <cell r="I109" t="str">
            <v xml:space="preserve">DIRECTOR DE PLANIFICACION ESTRATEGICA INSTITUCIONAL </v>
          </cell>
        </row>
        <row r="110">
          <cell r="I110" t="str">
            <v>DIRECTOR DE RELACIONES INTERINSTITUCIONALES E INTERNACIONALES</v>
          </cell>
        </row>
        <row r="111">
          <cell r="I111" t="str">
            <v>DIRECTOR DE TALENTO HUMANO</v>
          </cell>
        </row>
        <row r="112">
          <cell r="I112" t="str">
            <v>DIRECTOR DE TECNOLOGIAS DE LA INFORMACION Y COMUNICACIONES</v>
          </cell>
        </row>
        <row r="113">
          <cell r="I113" t="str">
            <v>DIRECTOR DE VINCULACION CON LA SOCIEDAD</v>
          </cell>
        </row>
        <row r="114">
          <cell r="I114" t="str">
            <v>DIRECTOR EDITORIAL Y DE PUBLICACIONES</v>
          </cell>
        </row>
        <row r="115">
          <cell r="I115" t="str">
            <v>DIRECTOR FINANCIERO</v>
          </cell>
        </row>
        <row r="116">
          <cell r="I116" t="str">
            <v>DIRECTOR GENERAL ACADEMICO INTERCULTURAL Y COMUNITARIO</v>
          </cell>
        </row>
        <row r="117">
          <cell r="I117" t="str">
            <v>ESPECIALISTA ACADEMICO INTERCULTURAL Y COMUNITARIO</v>
          </cell>
        </row>
        <row r="118">
          <cell r="I118" t="str">
            <v>ESPECIALISTA ADMINISTRATIVO</v>
          </cell>
        </row>
        <row r="119">
          <cell r="I119" t="str">
            <v>ESPECIALISTA DE ADMINISTRACION DE PLATAFORMAS VIRTUALES</v>
          </cell>
        </row>
        <row r="120">
          <cell r="I120" t="str">
            <v>ESPECIALISTA DE ADMISION</v>
          </cell>
        </row>
        <row r="121">
          <cell r="I121" t="str">
            <v>ESPECIALISTA DE ARBITRAJE CIENTIFICO Y CORRECCION DE ESTILO</v>
          </cell>
        </row>
        <row r="122">
          <cell r="I122" t="str">
            <v>ESPECIALISTA DE BIBLIOTECAS Y CENTROS DE DOCUMENTACION</v>
          </cell>
        </row>
        <row r="123">
          <cell r="I123" t="str">
            <v>ESPECIALISTA DE BIENESTAR UNIVERSITARIO</v>
          </cell>
        </row>
        <row r="124">
          <cell r="I124" t="str">
            <v>ESPECIALISTA DE CALIDAD DE LA EDUCACION SUPERIOR INTERCULTURAL Y COMUNITARIA</v>
          </cell>
        </row>
        <row r="125">
          <cell r="I125" t="str">
            <v>ESPECIALISTA DE CAMBIO Y CULTURA</v>
          </cell>
        </row>
        <row r="126">
          <cell r="I126" t="str">
            <v>ESPECIALISTA DE COMPRAS PUBLICAS</v>
          </cell>
        </row>
        <row r="127">
          <cell r="I127" t="str">
            <v>ESPECIALISTA DE COMUNICACION</v>
          </cell>
        </row>
        <row r="128">
          <cell r="I128" t="str">
            <v>ESPECIALISTA DE CONTABILIDAD</v>
          </cell>
        </row>
        <row r="129">
          <cell r="I129" t="str">
            <v>ESPECIALISTA DE CONTENIDOS PARA LA EDUCACION</v>
          </cell>
        </row>
        <row r="130">
          <cell r="I130" t="str">
            <v>ESPECIALISTA DE CONTRATACION PUBLICA</v>
          </cell>
        </row>
        <row r="131">
          <cell r="I131" t="str">
            <v>ESPECIALISTA DE EDUCACION CONTINUA</v>
          </cell>
        </row>
        <row r="132">
          <cell r="I132" t="str">
            <v>ESPECIALISTA DE GESTION COMUNITARIA</v>
          </cell>
        </row>
        <row r="133">
          <cell r="I133" t="str">
            <v>ESPECIALISTA DE GESTION DOCUMENTAL</v>
          </cell>
        </row>
        <row r="134">
          <cell r="I134" t="str">
            <v>ESPECIALISTA DE GESTION INTERCULTURAL DEL CONOCIMIENTO E INVESTIGACION</v>
          </cell>
        </row>
        <row r="135">
          <cell r="I135" t="str">
            <v>ESPECIALISTA DE INFRAESTRUCTURA FISICA</v>
          </cell>
        </row>
        <row r="136">
          <cell r="I136" t="str">
            <v>ESPECIALISTA DE NIVELACION</v>
          </cell>
        </row>
        <row r="137">
          <cell r="I137" t="str">
            <v>ESPECIALISTA DE NORMATIVA</v>
          </cell>
        </row>
        <row r="138">
          <cell r="I138" t="str">
            <v>ESPECIALISTA DE PATROCINIO JUDICIAL Y ASESORIA</v>
          </cell>
        </row>
        <row r="139">
          <cell r="I139" t="str">
            <v>ESPECIALISTA DE PLANIFICACION INSTITUCIONAL</v>
          </cell>
        </row>
        <row r="140">
          <cell r="I140" t="str">
            <v>ESPECIALISTA DE PROCESOS</v>
          </cell>
        </row>
        <row r="141">
          <cell r="I141" t="str">
            <v>ESPECIALISTA DE RELACIONES INTERINSTITUCIONALES E INTERNACIONALES</v>
          </cell>
        </row>
        <row r="142">
          <cell r="I142" t="str">
            <v>ESPECIALISTA DE SEGUIMIENTO Y EVALUACION</v>
          </cell>
        </row>
        <row r="143">
          <cell r="I143" t="str">
            <v>ESPECIALISTA DE SEGURIDAD OCUPACIONAL</v>
          </cell>
        </row>
        <row r="144">
          <cell r="I144" t="str">
            <v>ESPECIALISTA DE TALENTO HUMANO</v>
          </cell>
        </row>
        <row r="145">
          <cell r="I145" t="str">
            <v>ESPECIALISTA DE TECNOLOGIAS DE LA INFORMACION Y COMUNICACIONES</v>
          </cell>
        </row>
        <row r="146">
          <cell r="I146" t="str">
            <v>ESPECIALISTA DE TESORERIA</v>
          </cell>
        </row>
        <row r="147">
          <cell r="I147" t="str">
            <v>ESPECIALISTA DE VICERRECTORADO DE GESTION COMUNITARIA, INVESTIGACION, VINCULACION CON LA SOCIEDAD</v>
          </cell>
        </row>
        <row r="148">
          <cell r="I148" t="str">
            <v>ESPECIALISTA DE VINCULACION CON LA SOCIEDAD</v>
          </cell>
        </row>
        <row r="149">
          <cell r="I149" t="str">
            <v>ESPECIALISTA DEL VICERRECTORADO ACADEMICO, INTERCULTURAL Y COMUNITARIO</v>
          </cell>
        </row>
        <row r="150">
          <cell r="I150" t="str">
            <v>ESPECIALISTA WEBMASTER</v>
          </cell>
        </row>
        <row r="151">
          <cell r="I151" t="str">
            <v>FISIOTERAPISTA</v>
          </cell>
        </row>
        <row r="152">
          <cell r="I152" t="str">
            <v>GESTOR CULTURAL</v>
          </cell>
        </row>
        <row r="153">
          <cell r="I153" t="str">
            <v>GUARDALMACEN</v>
          </cell>
        </row>
        <row r="154">
          <cell r="I154" t="str">
            <v>MEDICO GENERAL</v>
          </cell>
        </row>
        <row r="155">
          <cell r="I155" t="str">
            <v>MEDICO OCUPACIONAL</v>
          </cell>
        </row>
        <row r="156">
          <cell r="I156" t="str">
            <v>NUTRICIONISTA</v>
          </cell>
        </row>
        <row r="157">
          <cell r="I157" t="str">
            <v>ODONTOLOGO</v>
          </cell>
        </row>
        <row r="158">
          <cell r="I158" t="str">
            <v>PROCURADOR</v>
          </cell>
        </row>
        <row r="159">
          <cell r="I159" t="str">
            <v>PSICOLOGO CLINICO</v>
          </cell>
        </row>
        <row r="160">
          <cell r="I160" t="str">
            <v>PSICOLOGO EDUCATIVO</v>
          </cell>
        </row>
        <row r="161">
          <cell r="I161" t="str">
            <v>PRESIDENTE / RECTOR</v>
          </cell>
        </row>
        <row r="162">
          <cell r="I162" t="str">
            <v>SECRETARIO GENERAL</v>
          </cell>
        </row>
        <row r="163">
          <cell r="I163" t="str">
            <v>TRABAJADOR SOCIAL</v>
          </cell>
        </row>
        <row r="164">
          <cell r="I164" t="str">
            <v>TRABAJADOR SOCIAL UNIVERSITARIO</v>
          </cell>
        </row>
        <row r="165">
          <cell r="I165" t="str">
            <v>VICERRECTOR ACADEMICO, INTERCULTURAL Y COMUNITARIO</v>
          </cell>
        </row>
        <row r="166">
          <cell r="I166" t="str">
            <v>VICERRECTOR DE GESTION COMUNITARIA, INVESTIGACION, VINCULACION CON LA SOCIEDAD</v>
          </cell>
        </row>
        <row r="167">
          <cell r="I167" t="str">
            <v>PROFESOR AGREGADO 1 TIEMPO COMPLETO</v>
          </cell>
        </row>
        <row r="168">
          <cell r="I168" t="str">
            <v>PROFESOR AUXILIAR 1 TIEMPO COMPLETO</v>
          </cell>
        </row>
        <row r="169">
          <cell r="I169" t="str">
            <v>PROFESOR OCASIONAL 2 TIEMPO COMPLETO</v>
          </cell>
        </row>
        <row r="170">
          <cell r="I170" t="str">
            <v>PROFESOR OCASIONAL 1 TIEMPO COMPLETO</v>
          </cell>
        </row>
        <row r="171">
          <cell r="I171" t="str">
            <v>TECNICO DOCENTE</v>
          </cell>
        </row>
        <row r="172">
          <cell r="I172" t="str">
            <v>ASESOR</v>
          </cell>
        </row>
        <row r="173">
          <cell r="I173" t="str">
            <v>MIEMBRO JURIDICO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Desvinculaciones 2024"/>
      <sheetName val="Desvincul 2023"/>
      <sheetName val="Diciembre 23"/>
    </sheetNames>
    <sheetDataSet>
      <sheetData sheetId="0">
        <row r="2">
          <cell r="Q2" t="str">
            <v>SERVIDOR PUBLICO DE SERVICIOS 1</v>
          </cell>
        </row>
        <row r="3">
          <cell r="Q3" t="str">
            <v>SERVIDOR PUBLICO DE SERVICIOS 2</v>
          </cell>
        </row>
        <row r="4">
          <cell r="Q4" t="str">
            <v>SERVIDOR PUBLICO DE APOYO 1</v>
          </cell>
        </row>
        <row r="5">
          <cell r="Q5" t="str">
            <v>SERVIDOR PUBLICO DE APOYO 2</v>
          </cell>
        </row>
        <row r="6">
          <cell r="Q6" t="str">
            <v>SERVIDOR PUBLICO DE APOYO 3</v>
          </cell>
        </row>
        <row r="7">
          <cell r="Q7" t="str">
            <v>SERVIDOR PUBLICO DE APOYO 4</v>
          </cell>
        </row>
        <row r="8">
          <cell r="Q8" t="str">
            <v>SERVIDOR PUBLICO 1</v>
          </cell>
        </row>
        <row r="9">
          <cell r="Q9" t="str">
            <v>SERVIDOR PUBLICO 2</v>
          </cell>
        </row>
        <row r="10">
          <cell r="Q10" t="str">
            <v>SERVIDOR PUBLICO 3</v>
          </cell>
        </row>
        <row r="11">
          <cell r="Q11" t="str">
            <v>SERVIDOR PUBLICO 4</v>
          </cell>
        </row>
        <row r="12">
          <cell r="Q12" t="str">
            <v>SERVIDOR PUBLICO 5</v>
          </cell>
        </row>
        <row r="13">
          <cell r="Q13" t="str">
            <v>SERVIDOR PUBLICO 6</v>
          </cell>
        </row>
        <row r="14">
          <cell r="Q14" t="str">
            <v>SERVIDOR PUBLICO 7</v>
          </cell>
        </row>
        <row r="15">
          <cell r="Q15" t="str">
            <v>SERVIDOR PUBLICO 8</v>
          </cell>
        </row>
        <row r="16">
          <cell r="Q16" t="str">
            <v>SERVIDOR PUBLICO 9</v>
          </cell>
        </row>
        <row r="17">
          <cell r="Q17" t="str">
            <v>SERVIDOR PUBLICO 10</v>
          </cell>
        </row>
        <row r="18">
          <cell r="Q18" t="str">
            <v>SERVIDOR PUBLICO 11</v>
          </cell>
        </row>
        <row r="19">
          <cell r="Q19" t="str">
            <v>SERVIDOR PUBLICO 12</v>
          </cell>
        </row>
        <row r="20">
          <cell r="Q20" t="str">
            <v>SERVIDOR PUBLICO 13</v>
          </cell>
        </row>
        <row r="21">
          <cell r="Q21" t="str">
            <v>SERVIDOR PUBLICO 14</v>
          </cell>
        </row>
        <row r="22">
          <cell r="Q22" t="str">
            <v>NIVEL 3</v>
          </cell>
        </row>
        <row r="23">
          <cell r="Q23" t="str">
            <v>NIVEL JERARQUICO SUPERIOR 1</v>
          </cell>
        </row>
        <row r="24">
          <cell r="Q24" t="str">
            <v>NIVEL JERARQUICO SUPERIOR 2</v>
          </cell>
        </row>
        <row r="25">
          <cell r="Q25" t="str">
            <v>NIVEL JERARQUICO SUPERIOR 3</v>
          </cell>
        </row>
        <row r="26">
          <cell r="Q26" t="str">
            <v>NIVEL JERARQUICO SUPERIOR 4</v>
          </cell>
        </row>
        <row r="27">
          <cell r="Q27" t="str">
            <v>NIVEL JERARQUICO SUPERIOR 5</v>
          </cell>
        </row>
        <row r="28">
          <cell r="Q28" t="str">
            <v>NIVEL JERARQUICO SUPERIOR 6</v>
          </cell>
        </row>
        <row r="29">
          <cell r="Q29" t="str">
            <v>NIVEL JERARQUICO SUPERIOR 7</v>
          </cell>
        </row>
        <row r="30">
          <cell r="Q30" t="str">
            <v>NIVEL JERARQUICO SUPERIOR 8</v>
          </cell>
        </row>
        <row r="31">
          <cell r="Q31" t="str">
            <v>NIVEL JERARQUICO SUPERIOR 9</v>
          </cell>
        </row>
        <row r="32">
          <cell r="Q32" t="str">
            <v>NIVEL JERARQUICO SUPERIOR 10</v>
          </cell>
        </row>
        <row r="33">
          <cell r="Q33" t="str">
            <v>AUTORIDAD UNIVERSITARIA 8</v>
          </cell>
        </row>
        <row r="34">
          <cell r="Q34" t="str">
            <v>AUTORIDAD UNIVERSITARIA 7</v>
          </cell>
        </row>
        <row r="35">
          <cell r="Q35" t="str">
            <v>PERSONAL ACADEMICO DE GESTION EDUCATIVA 3</v>
          </cell>
        </row>
        <row r="36">
          <cell r="Q36" t="str">
            <v>PERSONAL ACADEMICO TITULAR PRINCIPAL 3</v>
          </cell>
        </row>
        <row r="37">
          <cell r="Q37" t="str">
            <v>PERSONAL ACADEMICO TITULAR PRINCIPAL 2</v>
          </cell>
        </row>
        <row r="38">
          <cell r="Q38" t="str">
            <v>PERSONAL ACADEMICO TITULAR PRINCIPAL 1</v>
          </cell>
        </row>
        <row r="39">
          <cell r="Q39" t="str">
            <v>PERSONAL ACADEMICO TITULAR AGREGADO 3</v>
          </cell>
        </row>
        <row r="40">
          <cell r="Q40" t="str">
            <v>PERSONAL ACADEMICO TITULAR AGREGADO 2</v>
          </cell>
        </row>
        <row r="41">
          <cell r="Q41" t="str">
            <v>PERSONAL ACADEMICO TITULAR AGREGADO 1</v>
          </cell>
        </row>
        <row r="42">
          <cell r="Q42" t="str">
            <v>PERSONAL ACADEMICO TITULAR AUXILIAR 2</v>
          </cell>
        </row>
        <row r="43">
          <cell r="Q43" t="str">
            <v>PERSONAL ACADEMICO TITULAR AUXILIAR 1</v>
          </cell>
        </row>
        <row r="44">
          <cell r="Q44" t="str">
            <v>TECNICO DE APOYO 5</v>
          </cell>
        </row>
        <row r="45">
          <cell r="Q45" t="str">
            <v>TECNICO DE APOYO 4</v>
          </cell>
        </row>
        <row r="46">
          <cell r="Q46" t="str">
            <v>TECNICO DE APOYO 3</v>
          </cell>
        </row>
        <row r="47">
          <cell r="Q47" t="str">
            <v>TECNICO DE APOYO 2</v>
          </cell>
        </row>
        <row r="48">
          <cell r="Q48" t="str">
            <v>TECNICO DE APOYO 1</v>
          </cell>
        </row>
        <row r="49">
          <cell r="Q49" t="str">
            <v>PROFESOR OCASIONAL 2 TIEMPO COMPLETO</v>
          </cell>
        </row>
        <row r="50">
          <cell r="Q50" t="str">
            <v>PROFESOR OCASIONAL 1 TIEMPO COMPLETO</v>
          </cell>
        </row>
        <row r="51">
          <cell r="Q51" t="str">
            <v>PERSONAL DE APOYO UNIVERSIDADES</v>
          </cell>
        </row>
        <row r="52">
          <cell r="Q52" t="str">
            <v>ASESOR 1</v>
          </cell>
        </row>
        <row r="53">
          <cell r="Q53" t="str">
            <v>ASESOR 2</v>
          </cell>
        </row>
        <row r="54">
          <cell r="Q54" t="str">
            <v>ASESOR 3</v>
          </cell>
        </row>
        <row r="55">
          <cell r="Q55" t="str">
            <v>ASESOR 4</v>
          </cell>
        </row>
        <row r="56">
          <cell r="Q56" t="str">
            <v>ASESOR 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29B4-6556-4283-B6C0-B2DD7CDA5D61}">
  <dimension ref="A1:V941"/>
  <sheetViews>
    <sheetView tabSelected="1" topLeftCell="A23" workbookViewId="0">
      <selection activeCell="G31" sqref="G31"/>
    </sheetView>
  </sheetViews>
  <sheetFormatPr baseColWidth="10" defaultColWidth="14.42578125" defaultRowHeight="15" customHeight="1" x14ac:dyDescent="0.25"/>
  <cols>
    <col min="1" max="1" width="12.42578125" customWidth="1"/>
    <col min="2" max="4" width="32" customWidth="1"/>
    <col min="5" max="5" width="16.42578125" customWidth="1"/>
    <col min="6" max="6" width="26.5703125" style="6" customWidth="1"/>
    <col min="7" max="7" width="22.85546875" style="6" customWidth="1"/>
    <col min="8" max="8" width="25.28515625" style="6" customWidth="1"/>
    <col min="9" max="9" width="23.28515625" style="6" customWidth="1"/>
    <col min="10" max="10" width="20.28515625" style="6" customWidth="1"/>
    <col min="11" max="11" width="21.42578125" style="6" customWidth="1"/>
    <col min="12" max="12" width="19.42578125" style="6" customWidth="1"/>
    <col min="13" max="22" width="10" customWidth="1"/>
  </cols>
  <sheetData>
    <row r="1" spans="1:22" ht="45" customHeight="1" x14ac:dyDescent="0.25">
      <c r="A1" s="2" t="s">
        <v>0</v>
      </c>
      <c r="B1" s="7" t="s">
        <v>88</v>
      </c>
      <c r="C1" s="2" t="s">
        <v>1</v>
      </c>
      <c r="D1" s="2" t="s">
        <v>2</v>
      </c>
      <c r="E1" s="2" t="s">
        <v>87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5" customHeight="1" x14ac:dyDescent="0.25">
      <c r="A2" s="5">
        <v>1</v>
      </c>
      <c r="B2" s="4" t="s">
        <v>13</v>
      </c>
      <c r="C2" s="4" t="s">
        <v>78</v>
      </c>
      <c r="D2" s="4" t="s">
        <v>69</v>
      </c>
      <c r="E2" s="22">
        <v>45170</v>
      </c>
      <c r="F2" s="23">
        <v>1212</v>
      </c>
      <c r="G2" s="23">
        <f>ROUND(F2*12,2)</f>
        <v>14544</v>
      </c>
      <c r="H2" s="23">
        <f>ROUND(F2/12,2)*8</f>
        <v>808</v>
      </c>
      <c r="I2" s="23">
        <f>ROUND(460/12,2)*8</f>
        <v>306.64</v>
      </c>
      <c r="J2" s="23" t="s">
        <v>10</v>
      </c>
      <c r="K2" s="23" t="s">
        <v>10</v>
      </c>
      <c r="L2" s="23">
        <f t="shared" ref="L2:L65" si="0">H2+I2</f>
        <v>1114.6399999999999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8.5" customHeight="1" x14ac:dyDescent="0.25">
      <c r="A3" s="5">
        <v>2</v>
      </c>
      <c r="B3" s="4" t="s">
        <v>132</v>
      </c>
      <c r="C3" s="4" t="s">
        <v>78</v>
      </c>
      <c r="D3" s="4" t="s">
        <v>71</v>
      </c>
      <c r="E3" s="22">
        <v>45315</v>
      </c>
      <c r="F3" s="23">
        <v>1676</v>
      </c>
      <c r="G3" s="23">
        <f>ROUND(2597*6,2)+(2597/30*7)+ROUND(F3*5,2)</f>
        <v>24567.966666666667</v>
      </c>
      <c r="H3" s="23">
        <f>ROUND(2597/12,2)*5+(2597/360*7)+ROUND(F3/12,2)*2</f>
        <v>1411.9372222222221</v>
      </c>
      <c r="I3" s="23">
        <f>ROUND(460/12,2)*7+(460/360*7)</f>
        <v>277.25444444444446</v>
      </c>
      <c r="J3" s="23" t="s">
        <v>10</v>
      </c>
      <c r="K3" s="23" t="s">
        <v>10</v>
      </c>
      <c r="L3" s="23">
        <f t="shared" si="0"/>
        <v>1689.1916666666666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8.5" customHeight="1" x14ac:dyDescent="0.25">
      <c r="A4" s="5">
        <v>3</v>
      </c>
      <c r="B4" s="4" t="s">
        <v>14</v>
      </c>
      <c r="C4" s="4" t="s">
        <v>80</v>
      </c>
      <c r="D4" s="4" t="s">
        <v>14</v>
      </c>
      <c r="E4" s="22">
        <v>44980</v>
      </c>
      <c r="F4" s="23">
        <v>1676</v>
      </c>
      <c r="G4" s="23">
        <f>ROUND(F4*12,2)</f>
        <v>20112</v>
      </c>
      <c r="H4" s="23">
        <f>ROUND(F4/12,2)*8</f>
        <v>1117.3599999999999</v>
      </c>
      <c r="I4" s="23">
        <f>ROUND(460/12,2)*8</f>
        <v>306.64</v>
      </c>
      <c r="J4" s="23" t="s">
        <v>10</v>
      </c>
      <c r="K4" s="23" t="s">
        <v>10</v>
      </c>
      <c r="L4" s="23">
        <f t="shared" si="0"/>
        <v>1424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8.5" customHeight="1" x14ac:dyDescent="0.25">
      <c r="A5" s="5">
        <v>4</v>
      </c>
      <c r="B5" s="4" t="s">
        <v>14</v>
      </c>
      <c r="C5" s="4" t="s">
        <v>80</v>
      </c>
      <c r="D5" s="4" t="s">
        <v>14</v>
      </c>
      <c r="E5" s="22">
        <v>44501</v>
      </c>
      <c r="F5" s="23">
        <v>1676</v>
      </c>
      <c r="G5" s="23">
        <f>ROUND(F5*12,2)</f>
        <v>20112</v>
      </c>
      <c r="H5" s="23">
        <f>ROUND(F5/12,2)*8</f>
        <v>1117.3599999999999</v>
      </c>
      <c r="I5" s="23">
        <f>ROUND(460/12,2)*8</f>
        <v>306.64</v>
      </c>
      <c r="J5" s="23" t="s">
        <v>10</v>
      </c>
      <c r="K5" s="23" t="s">
        <v>10</v>
      </c>
      <c r="L5" s="23">
        <f t="shared" si="0"/>
        <v>1424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8.5" customHeight="1" x14ac:dyDescent="0.25">
      <c r="A6" s="5">
        <v>5</v>
      </c>
      <c r="B6" s="4" t="s">
        <v>15</v>
      </c>
      <c r="C6" s="4" t="s">
        <v>78</v>
      </c>
      <c r="D6" s="4" t="s">
        <v>71</v>
      </c>
      <c r="E6" s="22">
        <v>45175</v>
      </c>
      <c r="F6" s="23">
        <v>1676</v>
      </c>
      <c r="G6" s="23">
        <f>ROUND(F6*12,2)</f>
        <v>20112</v>
      </c>
      <c r="H6" s="23">
        <f>ROUND(F6/12,2)*8</f>
        <v>1117.3599999999999</v>
      </c>
      <c r="I6" s="23">
        <f>ROUND(460/12,2)*8</f>
        <v>306.64</v>
      </c>
      <c r="J6" s="23" t="s">
        <v>10</v>
      </c>
      <c r="K6" s="23" t="s">
        <v>10</v>
      </c>
      <c r="L6" s="23">
        <f t="shared" si="0"/>
        <v>1424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8.5" customHeight="1" x14ac:dyDescent="0.25">
      <c r="A7" s="5">
        <v>6</v>
      </c>
      <c r="B7" s="4" t="s">
        <v>16</v>
      </c>
      <c r="C7" s="4" t="s">
        <v>78</v>
      </c>
      <c r="D7" s="4" t="s">
        <v>71</v>
      </c>
      <c r="E7" s="22">
        <v>45315</v>
      </c>
      <c r="F7" s="23">
        <v>1676</v>
      </c>
      <c r="G7" s="23">
        <f>ROUND(2418*4,2)+(1418/30*7)+ROUND(F7*6,2)+(F7/30*28)</f>
        <v>21623.133333333335</v>
      </c>
      <c r="H7" s="23">
        <f>ROUND(2418/12,2)*4+(2418/360*7)+ROUND(F7/12,2)*2+(F7/360*28)</f>
        <v>1262.7122222222222</v>
      </c>
      <c r="I7" s="23">
        <f>ROUND(460/12,2)*7+(460/360*7)</f>
        <v>277.25444444444446</v>
      </c>
      <c r="J7" s="23" t="s">
        <v>10</v>
      </c>
      <c r="K7" s="23" t="s">
        <v>10</v>
      </c>
      <c r="L7" s="23">
        <f t="shared" si="0"/>
        <v>1539.9666666666667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8.5" customHeight="1" x14ac:dyDescent="0.25">
      <c r="A8" s="5">
        <v>7</v>
      </c>
      <c r="B8" s="4" t="s">
        <v>16</v>
      </c>
      <c r="C8" s="4" t="s">
        <v>78</v>
      </c>
      <c r="D8" s="4" t="s">
        <v>71</v>
      </c>
      <c r="E8" s="22">
        <v>45090</v>
      </c>
      <c r="F8" s="23">
        <v>1676</v>
      </c>
      <c r="G8" s="23">
        <f>ROUND(F8*12,2)</f>
        <v>20112</v>
      </c>
      <c r="H8" s="23">
        <f>ROUND(F8/12,2)*8</f>
        <v>1117.3599999999999</v>
      </c>
      <c r="I8" s="23">
        <f>ROUND(460/12,2)*8</f>
        <v>306.64</v>
      </c>
      <c r="J8" s="23" t="s">
        <v>10</v>
      </c>
      <c r="K8" s="23" t="s">
        <v>10</v>
      </c>
      <c r="L8" s="23">
        <f t="shared" si="0"/>
        <v>1424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customHeight="1" x14ac:dyDescent="0.25">
      <c r="A9" s="5">
        <v>8</v>
      </c>
      <c r="B9" s="4" t="s">
        <v>17</v>
      </c>
      <c r="C9" s="4" t="s">
        <v>78</v>
      </c>
      <c r="D9" s="4" t="s">
        <v>69</v>
      </c>
      <c r="E9" s="22">
        <v>44866</v>
      </c>
      <c r="F9" s="23">
        <v>1212</v>
      </c>
      <c r="G9" s="23">
        <f>ROUND(F9*12,2)</f>
        <v>14544</v>
      </c>
      <c r="H9" s="23">
        <f>ROUND(F9/12,2)*8</f>
        <v>808</v>
      </c>
      <c r="I9" s="23">
        <f>ROUND(460/12,2)*8</f>
        <v>306.64</v>
      </c>
      <c r="J9" s="23" t="s">
        <v>10</v>
      </c>
      <c r="K9" s="23" t="s">
        <v>10</v>
      </c>
      <c r="L9" s="23">
        <f t="shared" si="0"/>
        <v>1114.6399999999999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5">
        <v>9</v>
      </c>
      <c r="B10" s="4" t="s">
        <v>89</v>
      </c>
      <c r="C10" s="4" t="s">
        <v>78</v>
      </c>
      <c r="D10" s="4" t="s">
        <v>67</v>
      </c>
      <c r="E10" s="22">
        <v>45413</v>
      </c>
      <c r="F10" s="23">
        <v>2368</v>
      </c>
      <c r="G10" s="23">
        <f>ROUND(F10*8,2)</f>
        <v>18944</v>
      </c>
      <c r="H10" s="23">
        <f>ROUND(F10/12,2)*4</f>
        <v>789.32</v>
      </c>
      <c r="I10" s="23">
        <f>ROUND(460/12,2)*4</f>
        <v>153.32</v>
      </c>
      <c r="J10" s="23" t="s">
        <v>10</v>
      </c>
      <c r="K10" s="23" t="s">
        <v>10</v>
      </c>
      <c r="L10" s="23">
        <f t="shared" si="0"/>
        <v>942.6400000000001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8.5" customHeight="1" x14ac:dyDescent="0.25">
      <c r="A11" s="5">
        <v>10</v>
      </c>
      <c r="B11" s="4" t="s">
        <v>52</v>
      </c>
      <c r="C11" s="4" t="s">
        <v>78</v>
      </c>
      <c r="D11" s="4" t="s">
        <v>69</v>
      </c>
      <c r="E11" s="22">
        <v>45474</v>
      </c>
      <c r="F11" s="23">
        <v>1212</v>
      </c>
      <c r="G11" s="23">
        <f>ROUND(F11*6,2)+(F11/30*0)</f>
        <v>7272</v>
      </c>
      <c r="H11" s="23">
        <f>ROUND(F11/12,2)*2+(F11/360*0)</f>
        <v>202</v>
      </c>
      <c r="I11" s="23">
        <f>ROUND(460/12,2)*2+(460/360*0)</f>
        <v>76.66</v>
      </c>
      <c r="J11" s="23" t="s">
        <v>10</v>
      </c>
      <c r="K11" s="23" t="s">
        <v>10</v>
      </c>
      <c r="L11" s="23">
        <f t="shared" si="0"/>
        <v>278.65999999999997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8.5" customHeight="1" x14ac:dyDescent="0.25">
      <c r="A12" s="5">
        <v>11</v>
      </c>
      <c r="B12" s="4" t="s">
        <v>18</v>
      </c>
      <c r="C12" s="4" t="s">
        <v>78</v>
      </c>
      <c r="D12" s="4" t="s">
        <v>69</v>
      </c>
      <c r="E12" s="22">
        <v>44501</v>
      </c>
      <c r="F12" s="23">
        <v>1212</v>
      </c>
      <c r="G12" s="23">
        <f>ROUND(F12*12,2)</f>
        <v>14544</v>
      </c>
      <c r="H12" s="23">
        <f>ROUND(F12/12,2)*8</f>
        <v>808</v>
      </c>
      <c r="I12" s="23">
        <f>ROUND(460/12,2)*8</f>
        <v>306.64</v>
      </c>
      <c r="J12" s="23" t="s">
        <v>10</v>
      </c>
      <c r="K12" s="23" t="s">
        <v>10</v>
      </c>
      <c r="L12" s="23">
        <f t="shared" si="0"/>
        <v>1114.6399999999999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8.5" customHeight="1" x14ac:dyDescent="0.25">
      <c r="A13" s="5">
        <v>12</v>
      </c>
      <c r="B13" s="4" t="s">
        <v>133</v>
      </c>
      <c r="C13" s="4" t="s">
        <v>80</v>
      </c>
      <c r="D13" s="4" t="s">
        <v>122</v>
      </c>
      <c r="E13" s="22">
        <v>45460</v>
      </c>
      <c r="F13" s="23">
        <v>4347</v>
      </c>
      <c r="G13" s="23">
        <f>ROUND(F13*6,2)+(F13/30*14)</f>
        <v>28110.6</v>
      </c>
      <c r="H13" s="23">
        <f>ROUND(F13/12,2)*2+(F13/360*14)</f>
        <v>893.55</v>
      </c>
      <c r="I13" s="23">
        <f>ROUND(460/12,2)*2+(460/360*14)</f>
        <v>94.548888888888882</v>
      </c>
      <c r="J13" s="23" t="s">
        <v>10</v>
      </c>
      <c r="K13" s="23" t="s">
        <v>10</v>
      </c>
      <c r="L13" s="23">
        <f t="shared" si="0"/>
        <v>988.09888888888884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8.5" customHeight="1" x14ac:dyDescent="0.25">
      <c r="A14" s="5">
        <v>13</v>
      </c>
      <c r="B14" s="4" t="s">
        <v>140</v>
      </c>
      <c r="C14" s="4" t="s">
        <v>78</v>
      </c>
      <c r="D14" s="4" t="s">
        <v>71</v>
      </c>
      <c r="E14" s="22">
        <v>44713</v>
      </c>
      <c r="F14" s="23">
        <v>1212</v>
      </c>
      <c r="G14" s="23">
        <f>ROUND(1676*7,2)+SUM(F14*5,2)</f>
        <v>17794</v>
      </c>
      <c r="H14" s="23">
        <f>ROUND(1676/12,2)*7+SUM(F14/12,2)*1</f>
        <v>1080.69</v>
      </c>
      <c r="I14" s="23">
        <f>ROUND(460/12,2)*8</f>
        <v>306.64</v>
      </c>
      <c r="J14" s="23" t="s">
        <v>10</v>
      </c>
      <c r="K14" s="23" t="s">
        <v>10</v>
      </c>
      <c r="L14" s="23">
        <f t="shared" si="0"/>
        <v>1387.33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8.5" customHeight="1" x14ac:dyDescent="0.25">
      <c r="A15" s="5">
        <v>14</v>
      </c>
      <c r="B15" s="4" t="s">
        <v>134</v>
      </c>
      <c r="C15" s="4" t="s">
        <v>80</v>
      </c>
      <c r="D15" s="4" t="s">
        <v>134</v>
      </c>
      <c r="E15" s="22">
        <v>45490</v>
      </c>
      <c r="F15" s="23">
        <v>838</v>
      </c>
      <c r="G15" s="23">
        <f>ROUND(F15*5,2)+(F15/30*14)</f>
        <v>4581.0666666666666</v>
      </c>
      <c r="H15" s="23">
        <f>ROUND(F15/12,2)*1+(F15/360*14)</f>
        <v>102.41888888888889</v>
      </c>
      <c r="I15" s="23">
        <f>ROUND(460/12,2)*1+(460/360*14)</f>
        <v>56.218888888888884</v>
      </c>
      <c r="J15" s="23" t="s">
        <v>10</v>
      </c>
      <c r="K15" s="23" t="s">
        <v>10</v>
      </c>
      <c r="L15" s="23">
        <f t="shared" si="0"/>
        <v>158.63777777777779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8.5" customHeight="1" x14ac:dyDescent="0.25">
      <c r="A16" s="5">
        <v>15</v>
      </c>
      <c r="B16" s="4" t="s">
        <v>14</v>
      </c>
      <c r="C16" s="4" t="s">
        <v>80</v>
      </c>
      <c r="D16" s="4" t="s">
        <v>14</v>
      </c>
      <c r="E16" s="22">
        <v>44980</v>
      </c>
      <c r="F16" s="23">
        <v>1676</v>
      </c>
      <c r="G16" s="23">
        <f>ROUND(F16*12,2)</f>
        <v>20112</v>
      </c>
      <c r="H16" s="23">
        <f>ROUND(F16/12,2)*8</f>
        <v>1117.3599999999999</v>
      </c>
      <c r="I16" s="23">
        <f>ROUND(460/12,2)*8</f>
        <v>306.64</v>
      </c>
      <c r="J16" s="23" t="s">
        <v>10</v>
      </c>
      <c r="K16" s="23" t="s">
        <v>10</v>
      </c>
      <c r="L16" s="23">
        <f t="shared" si="0"/>
        <v>1424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8.5" customHeight="1" x14ac:dyDescent="0.25">
      <c r="A17" s="5">
        <v>16</v>
      </c>
      <c r="B17" s="4" t="s">
        <v>14</v>
      </c>
      <c r="C17" s="4" t="s">
        <v>80</v>
      </c>
      <c r="D17" s="4" t="s">
        <v>14</v>
      </c>
      <c r="E17" s="22">
        <v>45267</v>
      </c>
      <c r="F17" s="23">
        <v>1676</v>
      </c>
      <c r="G17" s="23">
        <f>ROUND(F17*12,2)</f>
        <v>20112</v>
      </c>
      <c r="H17" s="23">
        <f>ROUND(F17/12,2)*8</f>
        <v>1117.3599999999999</v>
      </c>
      <c r="I17" s="23">
        <f>ROUND(460/12,2)*8</f>
        <v>306.64</v>
      </c>
      <c r="J17" s="23" t="s">
        <v>10</v>
      </c>
      <c r="K17" s="23" t="s">
        <v>10</v>
      </c>
      <c r="L17" s="23">
        <f t="shared" si="0"/>
        <v>1424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8.5" customHeight="1" x14ac:dyDescent="0.25">
      <c r="A18" s="5">
        <v>17</v>
      </c>
      <c r="B18" s="4" t="s">
        <v>12</v>
      </c>
      <c r="C18" s="4" t="s">
        <v>80</v>
      </c>
      <c r="D18" s="4" t="s">
        <v>68</v>
      </c>
      <c r="E18" s="22">
        <v>45001</v>
      </c>
      <c r="F18" s="23">
        <v>1000</v>
      </c>
      <c r="G18" s="23">
        <f>ROUND(F18*12,2)</f>
        <v>12000</v>
      </c>
      <c r="H18" s="23">
        <f>ROUND(F18/12,2)*8</f>
        <v>666.64</v>
      </c>
      <c r="I18" s="23">
        <f>ROUND(460/12,2)*8</f>
        <v>306.64</v>
      </c>
      <c r="J18" s="23" t="s">
        <v>10</v>
      </c>
      <c r="K18" s="23" t="s">
        <v>10</v>
      </c>
      <c r="L18" s="23">
        <f t="shared" si="0"/>
        <v>973.28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customHeight="1" x14ac:dyDescent="0.25">
      <c r="A19" s="5">
        <v>18</v>
      </c>
      <c r="B19" s="4" t="s">
        <v>21</v>
      </c>
      <c r="C19" s="4" t="s">
        <v>78</v>
      </c>
      <c r="D19" s="4" t="s">
        <v>69</v>
      </c>
      <c r="E19" s="22">
        <v>44866</v>
      </c>
      <c r="F19" s="23">
        <v>1212</v>
      </c>
      <c r="G19" s="23">
        <f>ROUND(F19*12,2)</f>
        <v>14544</v>
      </c>
      <c r="H19" s="23">
        <f>ROUND(F19/12,2)*8</f>
        <v>808</v>
      </c>
      <c r="I19" s="23">
        <f>ROUND(460/12,2)*8</f>
        <v>306.64</v>
      </c>
      <c r="J19" s="23" t="s">
        <v>10</v>
      </c>
      <c r="K19" s="23" t="s">
        <v>10</v>
      </c>
      <c r="L19" s="23">
        <f t="shared" si="0"/>
        <v>1114.6399999999999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8.5" customHeight="1" x14ac:dyDescent="0.25">
      <c r="A20" s="5">
        <v>19</v>
      </c>
      <c r="B20" s="4" t="s">
        <v>14</v>
      </c>
      <c r="C20" s="4" t="s">
        <v>80</v>
      </c>
      <c r="D20" s="4" t="s">
        <v>14</v>
      </c>
      <c r="E20" s="22">
        <v>44501</v>
      </c>
      <c r="F20" s="23">
        <v>1676</v>
      </c>
      <c r="G20" s="23">
        <f>ROUND(F20*12,2)</f>
        <v>20112</v>
      </c>
      <c r="H20" s="23">
        <f>ROUND(F20/12,2)*8</f>
        <v>1117.3599999999999</v>
      </c>
      <c r="I20" s="23">
        <f>ROUND(460/12,2)*8</f>
        <v>306.64</v>
      </c>
      <c r="J20" s="23" t="s">
        <v>10</v>
      </c>
      <c r="K20" s="23" t="s">
        <v>10</v>
      </c>
      <c r="L20" s="23">
        <f t="shared" si="0"/>
        <v>1424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8.5" customHeight="1" x14ac:dyDescent="0.25">
      <c r="A21" s="5">
        <v>20</v>
      </c>
      <c r="B21" s="4" t="s">
        <v>123</v>
      </c>
      <c r="C21" s="4" t="s">
        <v>80</v>
      </c>
      <c r="D21" s="4" t="s">
        <v>73</v>
      </c>
      <c r="E21" s="22">
        <v>45453</v>
      </c>
      <c r="F21" s="23">
        <v>2392</v>
      </c>
      <c r="G21" s="23">
        <f>ROUND(F21*6,2)+(F21/30*21)</f>
        <v>16026.4</v>
      </c>
      <c r="H21" s="23">
        <f>ROUND(F21/12,2)*2+(F21/360*21)</f>
        <v>538.19333333333338</v>
      </c>
      <c r="I21" s="23">
        <f>ROUND(460/12,2)*2+(460/360*21)</f>
        <v>103.49333333333333</v>
      </c>
      <c r="J21" s="23" t="s">
        <v>10</v>
      </c>
      <c r="K21" s="23" t="s">
        <v>10</v>
      </c>
      <c r="L21" s="23">
        <f t="shared" si="0"/>
        <v>641.68666666666672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8.5" customHeight="1" x14ac:dyDescent="0.25">
      <c r="A22" s="5">
        <v>21</v>
      </c>
      <c r="B22" s="4" t="s">
        <v>141</v>
      </c>
      <c r="C22" s="4" t="s">
        <v>80</v>
      </c>
      <c r="D22" s="4" t="s">
        <v>73</v>
      </c>
      <c r="E22" s="22">
        <v>45505</v>
      </c>
      <c r="F22" s="23">
        <v>2392</v>
      </c>
      <c r="G22" s="23">
        <f>ROUND(F22*5,2)</f>
        <v>11960</v>
      </c>
      <c r="H22" s="23">
        <f>ROUND(F22/12,2)*1</f>
        <v>199.33</v>
      </c>
      <c r="I22" s="23">
        <f>ROUND(460/12,2)*1</f>
        <v>38.33</v>
      </c>
      <c r="J22" s="23" t="s">
        <v>10</v>
      </c>
      <c r="K22" s="23" t="s">
        <v>10</v>
      </c>
      <c r="L22" s="23">
        <f t="shared" si="0"/>
        <v>237.66000000000003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8.5" customHeight="1" x14ac:dyDescent="0.25">
      <c r="A23" s="5">
        <v>22</v>
      </c>
      <c r="B23" s="4" t="s">
        <v>124</v>
      </c>
      <c r="C23" s="4" t="s">
        <v>78</v>
      </c>
      <c r="D23" s="4" t="s">
        <v>67</v>
      </c>
      <c r="E23" s="22">
        <v>44621</v>
      </c>
      <c r="F23" s="23">
        <v>2368</v>
      </c>
      <c r="G23" s="23">
        <f>ROUND(1676*4,2)+(1676/30*29)+ROUND(F23*6,2)+(F23/30*28)</f>
        <v>24742.266666666663</v>
      </c>
      <c r="H23" s="23">
        <f>ROUND(1676/12,2)*4+(1676/360*29)+ROUND(F23/12,2)*2+(F23/360*28)</f>
        <v>1272.5288888888888</v>
      </c>
      <c r="I23" s="23">
        <f>ROUND(460/12,2)*7+(460/360*28)</f>
        <v>304.08777777777777</v>
      </c>
      <c r="J23" s="23" t="s">
        <v>10</v>
      </c>
      <c r="K23" s="23" t="s">
        <v>10</v>
      </c>
      <c r="L23" s="23">
        <f t="shared" si="0"/>
        <v>1576.6166666666666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8.5" customHeight="1" x14ac:dyDescent="0.25">
      <c r="A24" s="5">
        <v>23</v>
      </c>
      <c r="B24" s="4" t="s">
        <v>14</v>
      </c>
      <c r="C24" s="4" t="s">
        <v>80</v>
      </c>
      <c r="D24" s="4" t="s">
        <v>14</v>
      </c>
      <c r="E24" s="22">
        <v>44980</v>
      </c>
      <c r="F24" s="23">
        <v>1676</v>
      </c>
      <c r="G24" s="23">
        <f>ROUND(F24*12,2)</f>
        <v>20112</v>
      </c>
      <c r="H24" s="23">
        <f>ROUND(F24/12,2)*8</f>
        <v>1117.3599999999999</v>
      </c>
      <c r="I24" s="23">
        <f>ROUND(460/12,2)*8</f>
        <v>306.64</v>
      </c>
      <c r="J24" s="23" t="s">
        <v>10</v>
      </c>
      <c r="K24" s="23" t="s">
        <v>10</v>
      </c>
      <c r="L24" s="23">
        <f t="shared" si="0"/>
        <v>1424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8.5" customHeight="1" x14ac:dyDescent="0.25">
      <c r="A25" s="5">
        <v>24</v>
      </c>
      <c r="B25" s="4" t="s">
        <v>22</v>
      </c>
      <c r="C25" s="4" t="s">
        <v>78</v>
      </c>
      <c r="D25" s="4" t="s">
        <v>72</v>
      </c>
      <c r="E25" s="22">
        <v>45139</v>
      </c>
      <c r="F25" s="23">
        <v>817</v>
      </c>
      <c r="G25" s="23">
        <f>ROUND(F25*12,2)</f>
        <v>9804</v>
      </c>
      <c r="H25" s="23">
        <f>ROUND(F25/12,2)*8</f>
        <v>544.64</v>
      </c>
      <c r="I25" s="23">
        <f>ROUND(460/12,2)*8</f>
        <v>306.64</v>
      </c>
      <c r="J25" s="23" t="s">
        <v>10</v>
      </c>
      <c r="K25" s="23" t="s">
        <v>10</v>
      </c>
      <c r="L25" s="23">
        <f t="shared" si="0"/>
        <v>851.28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8.5" customHeight="1" x14ac:dyDescent="0.25">
      <c r="A26" s="5">
        <v>25</v>
      </c>
      <c r="B26" s="4" t="s">
        <v>12</v>
      </c>
      <c r="C26" s="4" t="s">
        <v>80</v>
      </c>
      <c r="D26" s="4" t="s">
        <v>68</v>
      </c>
      <c r="E26" s="22">
        <v>45036</v>
      </c>
      <c r="F26" s="23">
        <v>1000</v>
      </c>
      <c r="G26" s="23">
        <f>ROUND(F26*12,2)</f>
        <v>12000</v>
      </c>
      <c r="H26" s="23">
        <f>ROUND(F26/12,2)*8</f>
        <v>666.64</v>
      </c>
      <c r="I26" s="23">
        <f>ROUND(460/12,2)*8</f>
        <v>306.64</v>
      </c>
      <c r="J26" s="23" t="s">
        <v>10</v>
      </c>
      <c r="K26" s="23" t="s">
        <v>10</v>
      </c>
      <c r="L26" s="23">
        <f t="shared" si="0"/>
        <v>973.28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 x14ac:dyDescent="0.25">
      <c r="A27" s="5">
        <v>26</v>
      </c>
      <c r="B27" s="4" t="s">
        <v>14</v>
      </c>
      <c r="C27" s="4" t="s">
        <v>80</v>
      </c>
      <c r="D27" s="4" t="s">
        <v>14</v>
      </c>
      <c r="E27" s="22">
        <v>44743</v>
      </c>
      <c r="F27" s="23">
        <v>1676</v>
      </c>
      <c r="G27" s="23">
        <f>ROUND(F27*12,2)</f>
        <v>20112</v>
      </c>
      <c r="H27" s="23">
        <f>ROUND(F27/12,2)*8</f>
        <v>1117.3599999999999</v>
      </c>
      <c r="I27" s="23">
        <f>ROUND(460/12,2)*8</f>
        <v>306.64</v>
      </c>
      <c r="J27" s="23" t="s">
        <v>10</v>
      </c>
      <c r="K27" s="23" t="s">
        <v>10</v>
      </c>
      <c r="L27" s="23">
        <f t="shared" si="0"/>
        <v>1424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8.5" customHeight="1" x14ac:dyDescent="0.25">
      <c r="A28" s="5">
        <v>27</v>
      </c>
      <c r="B28" s="4" t="s">
        <v>24</v>
      </c>
      <c r="C28" s="4" t="s">
        <v>78</v>
      </c>
      <c r="D28" s="4" t="s">
        <v>70</v>
      </c>
      <c r="E28" s="22">
        <v>45083</v>
      </c>
      <c r="F28" s="23">
        <v>986</v>
      </c>
      <c r="G28" s="23">
        <f>ROUND(F28*12,2)</f>
        <v>11832</v>
      </c>
      <c r="H28" s="23">
        <f>ROUND(F28/12,2)*8</f>
        <v>657.36</v>
      </c>
      <c r="I28" s="23">
        <f>ROUND(460/12,2)*8</f>
        <v>306.64</v>
      </c>
      <c r="J28" s="23" t="s">
        <v>10</v>
      </c>
      <c r="K28" s="23" t="s">
        <v>10</v>
      </c>
      <c r="L28" s="23">
        <f t="shared" si="0"/>
        <v>964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8.5" customHeight="1" x14ac:dyDescent="0.25">
      <c r="A29" s="5">
        <v>28</v>
      </c>
      <c r="B29" s="4" t="s">
        <v>25</v>
      </c>
      <c r="C29" s="4" t="s">
        <v>78</v>
      </c>
      <c r="D29" s="4" t="s">
        <v>69</v>
      </c>
      <c r="E29" s="22">
        <v>45352</v>
      </c>
      <c r="F29" s="23">
        <v>1676</v>
      </c>
      <c r="G29" s="23">
        <f>ROUND(1212*7,2)+SUM(F29*5,2)</f>
        <v>16866</v>
      </c>
      <c r="H29" s="23">
        <f>ROUND(1212/12,2)*5+SUM(F29/12,2)*1</f>
        <v>646.66666666666663</v>
      </c>
      <c r="I29" s="23">
        <f>ROUND(460/12,2)*6</f>
        <v>229.98</v>
      </c>
      <c r="J29" s="23" t="s">
        <v>10</v>
      </c>
      <c r="K29" s="23" t="s">
        <v>10</v>
      </c>
      <c r="L29" s="23">
        <f t="shared" si="0"/>
        <v>876.64666666666665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8.5" customHeight="1" x14ac:dyDescent="0.25">
      <c r="A30" s="5">
        <v>29</v>
      </c>
      <c r="B30" s="4" t="s">
        <v>26</v>
      </c>
      <c r="C30" s="4" t="s">
        <v>80</v>
      </c>
      <c r="D30" s="4" t="s">
        <v>74</v>
      </c>
      <c r="E30" s="22">
        <v>45086</v>
      </c>
      <c r="F30" s="23">
        <v>1676</v>
      </c>
      <c r="G30" s="23">
        <f t="shared" ref="G30:G35" si="1">ROUND(F30*12,2)</f>
        <v>20112</v>
      </c>
      <c r="H30" s="23">
        <f t="shared" ref="H30:H35" si="2">ROUND(F30/12,2)*8</f>
        <v>1117.3599999999999</v>
      </c>
      <c r="I30" s="23">
        <f t="shared" ref="I30:I40" si="3">ROUND(460/12,2)*8</f>
        <v>306.64</v>
      </c>
      <c r="J30" s="23" t="s">
        <v>10</v>
      </c>
      <c r="K30" s="23" t="s">
        <v>10</v>
      </c>
      <c r="L30" s="23">
        <f t="shared" si="0"/>
        <v>1424</v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8.5" customHeight="1" x14ac:dyDescent="0.25">
      <c r="A31" s="5">
        <v>30</v>
      </c>
      <c r="B31" s="4" t="s">
        <v>12</v>
      </c>
      <c r="C31" s="4" t="s">
        <v>80</v>
      </c>
      <c r="D31" s="4" t="s">
        <v>68</v>
      </c>
      <c r="E31" s="22">
        <v>45267</v>
      </c>
      <c r="F31" s="23">
        <v>1000</v>
      </c>
      <c r="G31" s="23">
        <f t="shared" si="1"/>
        <v>12000</v>
      </c>
      <c r="H31" s="23">
        <f t="shared" si="2"/>
        <v>666.64</v>
      </c>
      <c r="I31" s="23">
        <f t="shared" si="3"/>
        <v>306.64</v>
      </c>
      <c r="J31" s="23" t="s">
        <v>10</v>
      </c>
      <c r="K31" s="23" t="s">
        <v>10</v>
      </c>
      <c r="L31" s="23">
        <f t="shared" si="0"/>
        <v>973.28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8.5" customHeight="1" x14ac:dyDescent="0.25">
      <c r="A32" s="5">
        <v>31</v>
      </c>
      <c r="B32" s="4" t="s">
        <v>26</v>
      </c>
      <c r="C32" s="4" t="s">
        <v>80</v>
      </c>
      <c r="D32" s="4" t="s">
        <v>74</v>
      </c>
      <c r="E32" s="22">
        <v>44743</v>
      </c>
      <c r="F32" s="23">
        <v>1676</v>
      </c>
      <c r="G32" s="23">
        <f t="shared" si="1"/>
        <v>20112</v>
      </c>
      <c r="H32" s="23">
        <f t="shared" si="2"/>
        <v>1117.3599999999999</v>
      </c>
      <c r="I32" s="23">
        <f t="shared" si="3"/>
        <v>306.64</v>
      </c>
      <c r="J32" s="23" t="s">
        <v>10</v>
      </c>
      <c r="K32" s="23" t="s">
        <v>10</v>
      </c>
      <c r="L32" s="23">
        <f t="shared" si="0"/>
        <v>1424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8.5" customHeight="1" x14ac:dyDescent="0.25">
      <c r="A33" s="5">
        <v>32</v>
      </c>
      <c r="B33" s="4" t="s">
        <v>14</v>
      </c>
      <c r="C33" s="4" t="s">
        <v>80</v>
      </c>
      <c r="D33" s="4" t="s">
        <v>14</v>
      </c>
      <c r="E33" s="22">
        <v>44501</v>
      </c>
      <c r="F33" s="23">
        <v>1676</v>
      </c>
      <c r="G33" s="23">
        <f t="shared" si="1"/>
        <v>20112</v>
      </c>
      <c r="H33" s="23">
        <f t="shared" si="2"/>
        <v>1117.3599999999999</v>
      </c>
      <c r="I33" s="23">
        <f t="shared" si="3"/>
        <v>306.64</v>
      </c>
      <c r="J33" s="23" t="s">
        <v>10</v>
      </c>
      <c r="K33" s="23" t="s">
        <v>10</v>
      </c>
      <c r="L33" s="23">
        <f t="shared" si="0"/>
        <v>1424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8.5" customHeight="1" x14ac:dyDescent="0.25">
      <c r="A34" s="5">
        <v>33</v>
      </c>
      <c r="B34" s="4" t="s">
        <v>26</v>
      </c>
      <c r="C34" s="4" t="s">
        <v>80</v>
      </c>
      <c r="D34" s="4" t="s">
        <v>74</v>
      </c>
      <c r="E34" s="22">
        <v>44743</v>
      </c>
      <c r="F34" s="23">
        <v>1676</v>
      </c>
      <c r="G34" s="23">
        <f t="shared" si="1"/>
        <v>20112</v>
      </c>
      <c r="H34" s="23">
        <f t="shared" si="2"/>
        <v>1117.3599999999999</v>
      </c>
      <c r="I34" s="23">
        <f t="shared" si="3"/>
        <v>306.64</v>
      </c>
      <c r="J34" s="23" t="s">
        <v>10</v>
      </c>
      <c r="K34" s="23" t="s">
        <v>10</v>
      </c>
      <c r="L34" s="23">
        <f t="shared" si="0"/>
        <v>1424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8.5" customHeight="1" x14ac:dyDescent="0.25">
      <c r="A35" s="5">
        <v>34</v>
      </c>
      <c r="B35" s="4" t="s">
        <v>12</v>
      </c>
      <c r="C35" s="4" t="s">
        <v>80</v>
      </c>
      <c r="D35" s="4" t="s">
        <v>68</v>
      </c>
      <c r="E35" s="22">
        <v>45173</v>
      </c>
      <c r="F35" s="23">
        <v>1000</v>
      </c>
      <c r="G35" s="23">
        <f t="shared" si="1"/>
        <v>12000</v>
      </c>
      <c r="H35" s="23">
        <f t="shared" si="2"/>
        <v>666.64</v>
      </c>
      <c r="I35" s="23">
        <f t="shared" si="3"/>
        <v>306.64</v>
      </c>
      <c r="J35" s="23" t="s">
        <v>10</v>
      </c>
      <c r="K35" s="23" t="s">
        <v>10</v>
      </c>
      <c r="L35" s="23">
        <f t="shared" si="0"/>
        <v>973.28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8.5" customHeight="1" x14ac:dyDescent="0.25">
      <c r="A36" s="5">
        <v>35</v>
      </c>
      <c r="B36" s="4" t="s">
        <v>135</v>
      </c>
      <c r="C36" s="4" t="s">
        <v>78</v>
      </c>
      <c r="D36" s="4" t="s">
        <v>70</v>
      </c>
      <c r="E36" s="22">
        <v>45176</v>
      </c>
      <c r="F36" s="23">
        <v>986</v>
      </c>
      <c r="G36" s="23">
        <f>ROUND(817*5,2)+ROUND(F36*7,2)</f>
        <v>10987</v>
      </c>
      <c r="H36" s="23">
        <f>ROUND(817/12,2)*5+ROUND(F36/12,2)*3</f>
        <v>586.91</v>
      </c>
      <c r="I36" s="23">
        <f t="shared" si="3"/>
        <v>306.64</v>
      </c>
      <c r="J36" s="23" t="s">
        <v>10</v>
      </c>
      <c r="K36" s="23" t="s">
        <v>10</v>
      </c>
      <c r="L36" s="23">
        <f t="shared" si="0"/>
        <v>893.55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customHeight="1" x14ac:dyDescent="0.25">
      <c r="A37" s="5">
        <v>36</v>
      </c>
      <c r="B37" s="4" t="s">
        <v>14</v>
      </c>
      <c r="C37" s="4" t="s">
        <v>80</v>
      </c>
      <c r="D37" s="4" t="s">
        <v>14</v>
      </c>
      <c r="E37" s="22">
        <v>44980</v>
      </c>
      <c r="F37" s="23">
        <v>1676</v>
      </c>
      <c r="G37" s="23">
        <f>ROUND(F37*12,2)</f>
        <v>20112</v>
      </c>
      <c r="H37" s="23">
        <f>ROUND(F37/12,2)*8</f>
        <v>1117.3599999999999</v>
      </c>
      <c r="I37" s="23">
        <f t="shared" si="3"/>
        <v>306.64</v>
      </c>
      <c r="J37" s="23" t="s">
        <v>10</v>
      </c>
      <c r="K37" s="23" t="s">
        <v>10</v>
      </c>
      <c r="L37" s="23">
        <f t="shared" si="0"/>
        <v>1424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8.5" customHeight="1" x14ac:dyDescent="0.25">
      <c r="A38" s="5">
        <v>37</v>
      </c>
      <c r="B38" s="4" t="s">
        <v>12</v>
      </c>
      <c r="C38" s="4" t="s">
        <v>80</v>
      </c>
      <c r="D38" s="4" t="s">
        <v>68</v>
      </c>
      <c r="E38" s="22">
        <v>45267</v>
      </c>
      <c r="F38" s="23">
        <v>1000</v>
      </c>
      <c r="G38" s="23">
        <f>ROUND(F38*12,2)</f>
        <v>12000</v>
      </c>
      <c r="H38" s="23">
        <f>ROUND(F38/12,2)*8</f>
        <v>666.64</v>
      </c>
      <c r="I38" s="23">
        <f t="shared" si="3"/>
        <v>306.64</v>
      </c>
      <c r="J38" s="23" t="s">
        <v>10</v>
      </c>
      <c r="K38" s="23" t="s">
        <v>10</v>
      </c>
      <c r="L38" s="23">
        <f t="shared" si="0"/>
        <v>973.28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8.5" customHeight="1" x14ac:dyDescent="0.25">
      <c r="A39" s="5">
        <v>38</v>
      </c>
      <c r="B39" s="4" t="s">
        <v>12</v>
      </c>
      <c r="C39" s="4" t="s">
        <v>80</v>
      </c>
      <c r="D39" s="4" t="s">
        <v>68</v>
      </c>
      <c r="E39" s="22">
        <v>45267</v>
      </c>
      <c r="F39" s="23">
        <v>1000</v>
      </c>
      <c r="G39" s="23">
        <f>ROUND(F39*12,2)</f>
        <v>12000</v>
      </c>
      <c r="H39" s="23">
        <f>ROUND(F39/12,2)*8</f>
        <v>666.64</v>
      </c>
      <c r="I39" s="23">
        <f t="shared" si="3"/>
        <v>306.64</v>
      </c>
      <c r="J39" s="23" t="s">
        <v>10</v>
      </c>
      <c r="K39" s="23" t="s">
        <v>10</v>
      </c>
      <c r="L39" s="23">
        <f t="shared" si="0"/>
        <v>973.28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42" customHeight="1" x14ac:dyDescent="0.25">
      <c r="A40" s="5">
        <v>39</v>
      </c>
      <c r="B40" s="4" t="s">
        <v>26</v>
      </c>
      <c r="C40" s="4" t="s">
        <v>80</v>
      </c>
      <c r="D40" s="4" t="s">
        <v>74</v>
      </c>
      <c r="E40" s="22">
        <v>45086</v>
      </c>
      <c r="F40" s="23">
        <v>1676</v>
      </c>
      <c r="G40" s="23">
        <f>ROUND(F40*12,2)</f>
        <v>20112</v>
      </c>
      <c r="H40" s="23">
        <f>ROUND(F40/12,2)*8</f>
        <v>1117.3599999999999</v>
      </c>
      <c r="I40" s="23">
        <f t="shared" si="3"/>
        <v>306.64</v>
      </c>
      <c r="J40" s="23" t="s">
        <v>10</v>
      </c>
      <c r="K40" s="23" t="s">
        <v>10</v>
      </c>
      <c r="L40" s="23">
        <f t="shared" si="0"/>
        <v>1424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8.5" customHeight="1" x14ac:dyDescent="0.25">
      <c r="A41" s="5">
        <v>40</v>
      </c>
      <c r="B41" s="4" t="s">
        <v>43</v>
      </c>
      <c r="C41" s="4" t="s">
        <v>80</v>
      </c>
      <c r="D41" s="4" t="s">
        <v>43</v>
      </c>
      <c r="E41" s="22">
        <v>45474</v>
      </c>
      <c r="F41" s="23">
        <v>2034</v>
      </c>
      <c r="G41" s="23">
        <f>ROUND(F41*6,2)+(F41/30*0)</f>
        <v>12204</v>
      </c>
      <c r="H41" s="23">
        <f>ROUND(F41/12,2)*2+(F41/360*0)</f>
        <v>339</v>
      </c>
      <c r="I41" s="23">
        <f>ROUND(460/12,2)*2+(460/360*0)</f>
        <v>76.66</v>
      </c>
      <c r="J41" s="23" t="s">
        <v>10</v>
      </c>
      <c r="K41" s="23" t="s">
        <v>10</v>
      </c>
      <c r="L41" s="23">
        <f t="shared" si="0"/>
        <v>415.65999999999997</v>
      </c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8.5" customHeight="1" x14ac:dyDescent="0.25">
      <c r="A42" s="5">
        <v>41</v>
      </c>
      <c r="B42" s="4" t="s">
        <v>142</v>
      </c>
      <c r="C42" s="4" t="s">
        <v>78</v>
      </c>
      <c r="D42" s="4" t="s">
        <v>67</v>
      </c>
      <c r="E42" s="22">
        <v>45509</v>
      </c>
      <c r="F42" s="23">
        <v>2368</v>
      </c>
      <c r="G42" s="23">
        <f>ROUND(F42*4,2)+(F42/30*26)</f>
        <v>11524.266666666666</v>
      </c>
      <c r="H42" s="23">
        <f>ROUND(F42/12,2)*0+(F42/360*26)</f>
        <v>171.02222222222221</v>
      </c>
      <c r="I42" s="23">
        <f>ROUND(460/12,2)*0+(460/360*26)</f>
        <v>33.222222222222221</v>
      </c>
      <c r="J42" s="23" t="s">
        <v>10</v>
      </c>
      <c r="K42" s="23" t="s">
        <v>10</v>
      </c>
      <c r="L42" s="23">
        <f t="shared" si="0"/>
        <v>204.24444444444444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8.5" customHeight="1" x14ac:dyDescent="0.25">
      <c r="A43" s="5">
        <v>42</v>
      </c>
      <c r="B43" s="4" t="s">
        <v>143</v>
      </c>
      <c r="C43" s="4" t="s">
        <v>78</v>
      </c>
      <c r="D43" s="4" t="s">
        <v>69</v>
      </c>
      <c r="E43" s="22">
        <v>45505</v>
      </c>
      <c r="F43" s="23">
        <v>1212</v>
      </c>
      <c r="G43" s="23">
        <f>ROUND(F43*5,2)</f>
        <v>6060</v>
      </c>
      <c r="H43" s="23">
        <f>ROUND(F43/12,2)*1</f>
        <v>101</v>
      </c>
      <c r="I43" s="23">
        <f>ROUND(460/12,2)*1</f>
        <v>38.33</v>
      </c>
      <c r="J43" s="23" t="s">
        <v>10</v>
      </c>
      <c r="K43" s="23" t="s">
        <v>10</v>
      </c>
      <c r="L43" s="23">
        <f t="shared" si="0"/>
        <v>139.32999999999998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8.5" customHeight="1" x14ac:dyDescent="0.25">
      <c r="A44" s="5">
        <v>43</v>
      </c>
      <c r="B44" s="4" t="s">
        <v>27</v>
      </c>
      <c r="C44" s="4" t="s">
        <v>78</v>
      </c>
      <c r="D44" s="4" t="s">
        <v>69</v>
      </c>
      <c r="E44" s="22">
        <v>44866</v>
      </c>
      <c r="F44" s="23">
        <v>1212</v>
      </c>
      <c r="G44" s="23">
        <f>ROUND(F44*12,2)</f>
        <v>14544</v>
      </c>
      <c r="H44" s="23">
        <f>ROUND(F44/12,2)*8</f>
        <v>808</v>
      </c>
      <c r="I44" s="23">
        <f>ROUND(460/12,2)*8</f>
        <v>306.64</v>
      </c>
      <c r="J44" s="23" t="s">
        <v>10</v>
      </c>
      <c r="K44" s="23" t="s">
        <v>10</v>
      </c>
      <c r="L44" s="23">
        <f t="shared" si="0"/>
        <v>1114.6399999999999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8.5" customHeight="1" x14ac:dyDescent="0.25">
      <c r="A45" s="5">
        <v>44</v>
      </c>
      <c r="B45" s="4" t="s">
        <v>29</v>
      </c>
      <c r="C45" s="4" t="s">
        <v>79</v>
      </c>
      <c r="D45" s="4" t="s">
        <v>75</v>
      </c>
      <c r="E45" s="22">
        <v>45078</v>
      </c>
      <c r="F45" s="23">
        <v>596</v>
      </c>
      <c r="G45" s="23">
        <f>ROUND(F45*12,2)</f>
        <v>7152</v>
      </c>
      <c r="H45" s="23">
        <f>ROUND(F45/12,2)*8</f>
        <v>397.36</v>
      </c>
      <c r="I45" s="23">
        <f>ROUND(460/12,2)*8</f>
        <v>306.64</v>
      </c>
      <c r="J45" s="23" t="s">
        <v>10</v>
      </c>
      <c r="K45" s="23" t="s">
        <v>10</v>
      </c>
      <c r="L45" s="23">
        <f t="shared" si="0"/>
        <v>704</v>
      </c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8.5" customHeight="1" x14ac:dyDescent="0.25">
      <c r="A46" s="5">
        <v>45</v>
      </c>
      <c r="B46" s="4" t="s">
        <v>19</v>
      </c>
      <c r="C46" s="4" t="s">
        <v>78</v>
      </c>
      <c r="D46" s="4" t="s">
        <v>69</v>
      </c>
      <c r="E46" s="22">
        <v>45202</v>
      </c>
      <c r="F46" s="23">
        <v>1212</v>
      </c>
      <c r="G46" s="23">
        <f>ROUND(F46*12,2)</f>
        <v>14544</v>
      </c>
      <c r="H46" s="23">
        <f>ROUND(F46/12,2)*8</f>
        <v>808</v>
      </c>
      <c r="I46" s="23">
        <f>ROUND(460/12,2)*8</f>
        <v>306.64</v>
      </c>
      <c r="J46" s="23" t="s">
        <v>10</v>
      </c>
      <c r="K46" s="23" t="s">
        <v>10</v>
      </c>
      <c r="L46" s="23">
        <f t="shared" si="0"/>
        <v>1114.6399999999999</v>
      </c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8.5" customHeight="1" x14ac:dyDescent="0.25">
      <c r="A47" s="5">
        <v>46</v>
      </c>
      <c r="B47" s="4" t="s">
        <v>23</v>
      </c>
      <c r="C47" s="4" t="s">
        <v>80</v>
      </c>
      <c r="D47" s="4" t="s">
        <v>73</v>
      </c>
      <c r="E47" s="22">
        <v>44904</v>
      </c>
      <c r="F47" s="23">
        <v>2392</v>
      </c>
      <c r="G47" s="23">
        <f>ROUND(1676*5,2)+(1676/30*6)+ROUND(F47*6,2)+(F47/30*24)</f>
        <v>24980.799999999999</v>
      </c>
      <c r="H47" s="23">
        <f>ROUND(1676/12,2)*5+(1676/360*6)+ROUND(F47/12,2)*2+(F47/360*24)</f>
        <v>1284.4100000000001</v>
      </c>
      <c r="I47" s="23">
        <f>ROUND(460/12,2)*8</f>
        <v>306.64</v>
      </c>
      <c r="J47" s="23" t="s">
        <v>10</v>
      </c>
      <c r="K47" s="23" t="s">
        <v>10</v>
      </c>
      <c r="L47" s="23">
        <f t="shared" si="0"/>
        <v>1591.0500000000002</v>
      </c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8.5" customHeight="1" x14ac:dyDescent="0.25">
      <c r="A48" s="5">
        <v>47</v>
      </c>
      <c r="B48" s="4" t="s">
        <v>85</v>
      </c>
      <c r="C48" s="4" t="s">
        <v>78</v>
      </c>
      <c r="D48" s="4" t="s">
        <v>67</v>
      </c>
      <c r="E48" s="22">
        <v>45331</v>
      </c>
      <c r="F48" s="23">
        <v>2368</v>
      </c>
      <c r="G48" s="23">
        <f>ROUND(F48*10,2)+(F48/30*22)</f>
        <v>25416.533333333333</v>
      </c>
      <c r="H48" s="23">
        <f>ROUND(F48/12,2)*6+(F48/360*22)</f>
        <v>1328.6911111111112</v>
      </c>
      <c r="I48" s="23">
        <f>ROUND(460/12,2)*6+(460/360*22)</f>
        <v>258.0911111111111</v>
      </c>
      <c r="J48" s="23" t="s">
        <v>10</v>
      </c>
      <c r="K48" s="23" t="s">
        <v>10</v>
      </c>
      <c r="L48" s="23">
        <f t="shared" si="0"/>
        <v>1586.7822222222223</v>
      </c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8.5" customHeight="1" x14ac:dyDescent="0.25">
      <c r="A49" s="5">
        <v>48</v>
      </c>
      <c r="B49" s="4" t="s">
        <v>38</v>
      </c>
      <c r="C49" s="4" t="s">
        <v>78</v>
      </c>
      <c r="D49" s="4" t="s">
        <v>69</v>
      </c>
      <c r="E49" s="22">
        <v>45413</v>
      </c>
      <c r="F49" s="23">
        <v>1212</v>
      </c>
      <c r="G49" s="23">
        <f>ROUND(F49*8,2)</f>
        <v>9696</v>
      </c>
      <c r="H49" s="23">
        <f>ROUND(F49/12,2)*4</f>
        <v>404</v>
      </c>
      <c r="I49" s="23">
        <f>ROUND(460/12,2)*4</f>
        <v>153.32</v>
      </c>
      <c r="J49" s="23" t="s">
        <v>10</v>
      </c>
      <c r="K49" s="23" t="s">
        <v>10</v>
      </c>
      <c r="L49" s="23">
        <f t="shared" si="0"/>
        <v>557.31999999999994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8.5" customHeight="1" x14ac:dyDescent="0.25">
      <c r="A50" s="5">
        <v>49</v>
      </c>
      <c r="B50" s="4" t="s">
        <v>23</v>
      </c>
      <c r="C50" s="4" t="s">
        <v>80</v>
      </c>
      <c r="D50" s="4" t="s">
        <v>73</v>
      </c>
      <c r="E50" s="22">
        <v>44621</v>
      </c>
      <c r="F50" s="23">
        <v>2392</v>
      </c>
      <c r="G50" s="23">
        <f>ROUND(F50*12,2)</f>
        <v>28704</v>
      </c>
      <c r="H50" s="23">
        <f>ROUND(F50/12,2)*8</f>
        <v>1594.64</v>
      </c>
      <c r="I50" s="23">
        <f>ROUND(460/12,2)*8</f>
        <v>306.64</v>
      </c>
      <c r="J50" s="23" t="s">
        <v>10</v>
      </c>
      <c r="K50" s="23" t="s">
        <v>10</v>
      </c>
      <c r="L50" s="23">
        <f t="shared" si="0"/>
        <v>1901.2800000000002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8.5" customHeight="1" x14ac:dyDescent="0.25">
      <c r="A51" s="5">
        <v>50</v>
      </c>
      <c r="B51" s="4" t="s">
        <v>14</v>
      </c>
      <c r="C51" s="4" t="s">
        <v>80</v>
      </c>
      <c r="D51" s="4" t="s">
        <v>14</v>
      </c>
      <c r="E51" s="22">
        <v>45267</v>
      </c>
      <c r="F51" s="23">
        <v>1676</v>
      </c>
      <c r="G51" s="23">
        <f>ROUND(F51*12,2)</f>
        <v>20112</v>
      </c>
      <c r="H51" s="23">
        <f>ROUND(F51/12,2)*8</f>
        <v>1117.3599999999999</v>
      </c>
      <c r="I51" s="23">
        <f>ROUND(460/12,2)*8</f>
        <v>306.64</v>
      </c>
      <c r="J51" s="23" t="s">
        <v>10</v>
      </c>
      <c r="K51" s="23" t="s">
        <v>10</v>
      </c>
      <c r="L51" s="23">
        <f t="shared" si="0"/>
        <v>1424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8.5" customHeight="1" x14ac:dyDescent="0.25">
      <c r="A52" s="5">
        <v>51</v>
      </c>
      <c r="B52" s="4" t="s">
        <v>31</v>
      </c>
      <c r="C52" s="4" t="s">
        <v>78</v>
      </c>
      <c r="D52" s="4" t="s">
        <v>70</v>
      </c>
      <c r="E52" s="22">
        <v>45180</v>
      </c>
      <c r="F52" s="23">
        <v>986</v>
      </c>
      <c r="G52" s="23">
        <f>ROUND(F52*12,2)</f>
        <v>11832</v>
      </c>
      <c r="H52" s="23">
        <f>ROUND(F52/12,2)*8</f>
        <v>657.36</v>
      </c>
      <c r="I52" s="23">
        <f>ROUND(460/12,2)*8</f>
        <v>306.64</v>
      </c>
      <c r="J52" s="23" t="s">
        <v>10</v>
      </c>
      <c r="K52" s="23" t="s">
        <v>10</v>
      </c>
      <c r="L52" s="23">
        <f t="shared" si="0"/>
        <v>964</v>
      </c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8.5" customHeight="1" x14ac:dyDescent="0.25">
      <c r="A53" s="5">
        <v>52</v>
      </c>
      <c r="B53" s="4" t="s">
        <v>90</v>
      </c>
      <c r="C53" s="4" t="s">
        <v>78</v>
      </c>
      <c r="D53" s="4" t="s">
        <v>71</v>
      </c>
      <c r="E53" s="22">
        <v>45413</v>
      </c>
      <c r="F53" s="23">
        <v>1676</v>
      </c>
      <c r="G53" s="23">
        <f>ROUND(F53*8,2)</f>
        <v>13408</v>
      </c>
      <c r="H53" s="23">
        <f>ROUND(F53/12,2)*4</f>
        <v>558.67999999999995</v>
      </c>
      <c r="I53" s="23">
        <f>ROUND(460/12,2)*4</f>
        <v>153.32</v>
      </c>
      <c r="J53" s="23" t="s">
        <v>10</v>
      </c>
      <c r="K53" s="23" t="s">
        <v>10</v>
      </c>
      <c r="L53" s="23">
        <f t="shared" si="0"/>
        <v>712</v>
      </c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8.5" customHeight="1" x14ac:dyDescent="0.25">
      <c r="A54" s="5">
        <v>53</v>
      </c>
      <c r="B54" s="4" t="s">
        <v>14</v>
      </c>
      <c r="C54" s="4" t="s">
        <v>80</v>
      </c>
      <c r="D54" s="4" t="s">
        <v>14</v>
      </c>
      <c r="E54" s="22">
        <v>45267</v>
      </c>
      <c r="F54" s="23">
        <v>1676</v>
      </c>
      <c r="G54" s="23">
        <f>ROUND(F54*12,2)</f>
        <v>20112</v>
      </c>
      <c r="H54" s="23">
        <f>ROUND(F54/12,2)*8</f>
        <v>1117.3599999999999</v>
      </c>
      <c r="I54" s="23">
        <f>ROUND(460/12,2)*8</f>
        <v>306.64</v>
      </c>
      <c r="J54" s="23" t="s">
        <v>10</v>
      </c>
      <c r="K54" s="23" t="s">
        <v>10</v>
      </c>
      <c r="L54" s="23">
        <f t="shared" si="0"/>
        <v>1424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customHeight="1" x14ac:dyDescent="0.25">
      <c r="A55" s="5">
        <v>54</v>
      </c>
      <c r="B55" s="4" t="s">
        <v>32</v>
      </c>
      <c r="C55" s="4" t="s">
        <v>78</v>
      </c>
      <c r="D55" s="4" t="s">
        <v>69</v>
      </c>
      <c r="E55" s="22">
        <v>44866</v>
      </c>
      <c r="F55" s="23">
        <v>1212</v>
      </c>
      <c r="G55" s="23">
        <f>ROUND(F55*12,2)</f>
        <v>14544</v>
      </c>
      <c r="H55" s="23">
        <f>ROUND(F55/12,2)*8</f>
        <v>808</v>
      </c>
      <c r="I55" s="23">
        <f>ROUND(460/12,2)*8</f>
        <v>306.64</v>
      </c>
      <c r="J55" s="23" t="s">
        <v>10</v>
      </c>
      <c r="K55" s="23" t="s">
        <v>10</v>
      </c>
      <c r="L55" s="23">
        <f t="shared" si="0"/>
        <v>1114.6399999999999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8.5" customHeight="1" x14ac:dyDescent="0.25">
      <c r="A56" s="5">
        <v>55</v>
      </c>
      <c r="B56" s="4" t="s">
        <v>136</v>
      </c>
      <c r="C56" s="4" t="s">
        <v>78</v>
      </c>
      <c r="D56" s="4" t="s">
        <v>69</v>
      </c>
      <c r="E56" s="22">
        <v>45474</v>
      </c>
      <c r="F56" s="23">
        <v>1212</v>
      </c>
      <c r="G56" s="23">
        <f>ROUND(F56*6,2)+(F56/30*0)</f>
        <v>7272</v>
      </c>
      <c r="H56" s="23">
        <f>ROUND(F56/12,2)*2+(F56/360*0)</f>
        <v>202</v>
      </c>
      <c r="I56" s="23">
        <f>ROUND(460/12,2)*2+(460/360*0)</f>
        <v>76.66</v>
      </c>
      <c r="J56" s="23" t="s">
        <v>10</v>
      </c>
      <c r="K56" s="23" t="s">
        <v>10</v>
      </c>
      <c r="L56" s="23">
        <f t="shared" si="0"/>
        <v>278.65999999999997</v>
      </c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8.5" customHeight="1" x14ac:dyDescent="0.25">
      <c r="A57" s="5">
        <v>56</v>
      </c>
      <c r="B57" s="4" t="s">
        <v>29</v>
      </c>
      <c r="C57" s="4" t="s">
        <v>79</v>
      </c>
      <c r="D57" s="4" t="s">
        <v>75</v>
      </c>
      <c r="E57" s="22">
        <v>44991</v>
      </c>
      <c r="F57" s="23">
        <v>596</v>
      </c>
      <c r="G57" s="23">
        <f>ROUND(F57*12,2)</f>
        <v>7152</v>
      </c>
      <c r="H57" s="23">
        <f>ROUND(F57/12,2)*8</f>
        <v>397.36</v>
      </c>
      <c r="I57" s="23">
        <f>ROUND(460/12,2)*8</f>
        <v>306.64</v>
      </c>
      <c r="J57" s="23" t="s">
        <v>10</v>
      </c>
      <c r="K57" s="23" t="s">
        <v>10</v>
      </c>
      <c r="L57" s="23">
        <f t="shared" si="0"/>
        <v>704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8.5" customHeight="1" x14ac:dyDescent="0.25">
      <c r="A58" s="5">
        <v>57</v>
      </c>
      <c r="B58" s="4" t="s">
        <v>64</v>
      </c>
      <c r="C58" s="4" t="s">
        <v>78</v>
      </c>
      <c r="D58" s="4" t="s">
        <v>77</v>
      </c>
      <c r="E58" s="22">
        <v>45316</v>
      </c>
      <c r="F58" s="23">
        <v>2597</v>
      </c>
      <c r="G58" s="23">
        <f>ROUND(F58*11,2)+(F58/30*6)</f>
        <v>29086.400000000001</v>
      </c>
      <c r="H58" s="23">
        <f>ROUND(F58/12,2)*7+(F58/360*6)</f>
        <v>1558.2233333333331</v>
      </c>
      <c r="I58" s="23">
        <f>ROUND(460/12,2)*7+(460/360*6)</f>
        <v>275.97666666666669</v>
      </c>
      <c r="J58" s="23" t="s">
        <v>10</v>
      </c>
      <c r="K58" s="23" t="s">
        <v>10</v>
      </c>
      <c r="L58" s="23">
        <f t="shared" si="0"/>
        <v>1834.1999999999998</v>
      </c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8.5" customHeight="1" x14ac:dyDescent="0.25">
      <c r="A59" s="5">
        <v>58</v>
      </c>
      <c r="B59" s="4" t="s">
        <v>26</v>
      </c>
      <c r="C59" s="4" t="s">
        <v>80</v>
      </c>
      <c r="D59" s="4" t="s">
        <v>74</v>
      </c>
      <c r="E59" s="22">
        <v>45086</v>
      </c>
      <c r="F59" s="23">
        <v>1676</v>
      </c>
      <c r="G59" s="23">
        <f t="shared" ref="G59:G70" si="4">ROUND(F59*12,2)</f>
        <v>20112</v>
      </c>
      <c r="H59" s="23">
        <f t="shared" ref="H59:H70" si="5">ROUND(F59/12,2)*8</f>
        <v>1117.3599999999999</v>
      </c>
      <c r="I59" s="23">
        <f t="shared" ref="I59:I70" si="6">ROUND(460/12,2)*8</f>
        <v>306.64</v>
      </c>
      <c r="J59" s="23" t="s">
        <v>10</v>
      </c>
      <c r="K59" s="23" t="s">
        <v>10</v>
      </c>
      <c r="L59" s="23">
        <f t="shared" si="0"/>
        <v>1424</v>
      </c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8.5" customHeight="1" x14ac:dyDescent="0.25">
      <c r="A60" s="5">
        <v>59</v>
      </c>
      <c r="B60" s="4" t="s">
        <v>33</v>
      </c>
      <c r="C60" s="4" t="s">
        <v>78</v>
      </c>
      <c r="D60" s="4" t="s">
        <v>72</v>
      </c>
      <c r="E60" s="22">
        <v>44774</v>
      </c>
      <c r="F60" s="23">
        <v>817</v>
      </c>
      <c r="G60" s="23">
        <f t="shared" si="4"/>
        <v>9804</v>
      </c>
      <c r="H60" s="23">
        <f t="shared" si="5"/>
        <v>544.64</v>
      </c>
      <c r="I60" s="23">
        <f t="shared" si="6"/>
        <v>306.64</v>
      </c>
      <c r="J60" s="23" t="s">
        <v>10</v>
      </c>
      <c r="K60" s="23" t="s">
        <v>10</v>
      </c>
      <c r="L60" s="23">
        <f t="shared" si="0"/>
        <v>851.28</v>
      </c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8.5" customHeight="1" x14ac:dyDescent="0.25">
      <c r="A61" s="5">
        <v>60</v>
      </c>
      <c r="B61" s="4" t="s">
        <v>34</v>
      </c>
      <c r="C61" s="4" t="s">
        <v>78</v>
      </c>
      <c r="D61" s="4" t="s">
        <v>69</v>
      </c>
      <c r="E61" s="22">
        <v>44197</v>
      </c>
      <c r="F61" s="23">
        <v>1212</v>
      </c>
      <c r="G61" s="23">
        <f t="shared" si="4"/>
        <v>14544</v>
      </c>
      <c r="H61" s="23">
        <f t="shared" si="5"/>
        <v>808</v>
      </c>
      <c r="I61" s="23">
        <f t="shared" si="6"/>
        <v>306.64</v>
      </c>
      <c r="J61" s="23" t="s">
        <v>10</v>
      </c>
      <c r="K61" s="23" t="s">
        <v>10</v>
      </c>
      <c r="L61" s="23">
        <f t="shared" si="0"/>
        <v>1114.6399999999999</v>
      </c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8.5" customHeight="1" x14ac:dyDescent="0.25">
      <c r="A62" s="5">
        <v>61</v>
      </c>
      <c r="B62" s="4" t="s">
        <v>35</v>
      </c>
      <c r="C62" s="4" t="s">
        <v>78</v>
      </c>
      <c r="D62" s="4" t="s">
        <v>69</v>
      </c>
      <c r="E62" s="22">
        <v>44866</v>
      </c>
      <c r="F62" s="23">
        <v>1212</v>
      </c>
      <c r="G62" s="23">
        <f t="shared" si="4"/>
        <v>14544</v>
      </c>
      <c r="H62" s="23">
        <f t="shared" si="5"/>
        <v>808</v>
      </c>
      <c r="I62" s="23">
        <f t="shared" si="6"/>
        <v>306.64</v>
      </c>
      <c r="J62" s="23" t="s">
        <v>10</v>
      </c>
      <c r="K62" s="23" t="s">
        <v>10</v>
      </c>
      <c r="L62" s="23">
        <f t="shared" si="0"/>
        <v>1114.6399999999999</v>
      </c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8.5" customHeight="1" x14ac:dyDescent="0.25">
      <c r="A63" s="5">
        <v>62</v>
      </c>
      <c r="B63" s="4" t="s">
        <v>12</v>
      </c>
      <c r="C63" s="4" t="s">
        <v>80</v>
      </c>
      <c r="D63" s="4" t="s">
        <v>68</v>
      </c>
      <c r="E63" s="22">
        <v>45177</v>
      </c>
      <c r="F63" s="23">
        <v>1000</v>
      </c>
      <c r="G63" s="23">
        <f t="shared" si="4"/>
        <v>12000</v>
      </c>
      <c r="H63" s="23">
        <f t="shared" si="5"/>
        <v>666.64</v>
      </c>
      <c r="I63" s="23">
        <f t="shared" si="6"/>
        <v>306.64</v>
      </c>
      <c r="J63" s="23" t="s">
        <v>10</v>
      </c>
      <c r="K63" s="23" t="s">
        <v>10</v>
      </c>
      <c r="L63" s="23">
        <f t="shared" si="0"/>
        <v>973.28</v>
      </c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8.5" customHeight="1" x14ac:dyDescent="0.25">
      <c r="A64" s="5">
        <v>63</v>
      </c>
      <c r="B64" s="4" t="s">
        <v>137</v>
      </c>
      <c r="C64" s="4" t="s">
        <v>78</v>
      </c>
      <c r="D64" s="4" t="s">
        <v>70</v>
      </c>
      <c r="E64" s="22">
        <v>44501</v>
      </c>
      <c r="F64" s="23">
        <v>986</v>
      </c>
      <c r="G64" s="23">
        <f t="shared" si="4"/>
        <v>11832</v>
      </c>
      <c r="H64" s="23">
        <f t="shared" si="5"/>
        <v>657.36</v>
      </c>
      <c r="I64" s="23">
        <f t="shared" si="6"/>
        <v>306.64</v>
      </c>
      <c r="J64" s="23" t="s">
        <v>10</v>
      </c>
      <c r="K64" s="23" t="s">
        <v>10</v>
      </c>
      <c r="L64" s="23">
        <f t="shared" si="0"/>
        <v>964</v>
      </c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8.5" customHeight="1" x14ac:dyDescent="0.25">
      <c r="A65" s="5">
        <v>64</v>
      </c>
      <c r="B65" s="4" t="s">
        <v>83</v>
      </c>
      <c r="C65" s="4" t="s">
        <v>78</v>
      </c>
      <c r="D65" s="4" t="s">
        <v>67</v>
      </c>
      <c r="E65" s="22">
        <v>44743</v>
      </c>
      <c r="F65" s="23">
        <v>2368</v>
      </c>
      <c r="G65" s="23">
        <f t="shared" si="4"/>
        <v>28416</v>
      </c>
      <c r="H65" s="23">
        <f t="shared" si="5"/>
        <v>1578.64</v>
      </c>
      <c r="I65" s="23">
        <f t="shared" si="6"/>
        <v>306.64</v>
      </c>
      <c r="J65" s="23" t="s">
        <v>10</v>
      </c>
      <c r="K65" s="23" t="s">
        <v>10</v>
      </c>
      <c r="L65" s="23">
        <f t="shared" si="0"/>
        <v>1885.2800000000002</v>
      </c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8.5" customHeight="1" x14ac:dyDescent="0.25">
      <c r="A66" s="5">
        <v>65</v>
      </c>
      <c r="B66" s="4" t="s">
        <v>23</v>
      </c>
      <c r="C66" s="4" t="s">
        <v>80</v>
      </c>
      <c r="D66" s="4" t="s">
        <v>73</v>
      </c>
      <c r="E66" s="22">
        <v>44501</v>
      </c>
      <c r="F66" s="23">
        <v>2392</v>
      </c>
      <c r="G66" s="23">
        <f t="shared" si="4"/>
        <v>28704</v>
      </c>
      <c r="H66" s="23">
        <f t="shared" si="5"/>
        <v>1594.64</v>
      </c>
      <c r="I66" s="23">
        <f t="shared" si="6"/>
        <v>306.64</v>
      </c>
      <c r="J66" s="23" t="s">
        <v>10</v>
      </c>
      <c r="K66" s="23" t="s">
        <v>10</v>
      </c>
      <c r="L66" s="23">
        <f t="shared" ref="L66:L129" si="7">H66+I66</f>
        <v>1901.2800000000002</v>
      </c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8.5" customHeight="1" x14ac:dyDescent="0.25">
      <c r="A67" s="5">
        <v>66</v>
      </c>
      <c r="B67" s="4" t="s">
        <v>12</v>
      </c>
      <c r="C67" s="4" t="s">
        <v>80</v>
      </c>
      <c r="D67" s="4" t="s">
        <v>68</v>
      </c>
      <c r="E67" s="22">
        <v>45267</v>
      </c>
      <c r="F67" s="23">
        <v>1000</v>
      </c>
      <c r="G67" s="23">
        <f t="shared" si="4"/>
        <v>12000</v>
      </c>
      <c r="H67" s="23">
        <f t="shared" si="5"/>
        <v>666.64</v>
      </c>
      <c r="I67" s="23">
        <f t="shared" si="6"/>
        <v>306.64</v>
      </c>
      <c r="J67" s="23" t="s">
        <v>10</v>
      </c>
      <c r="K67" s="23" t="s">
        <v>10</v>
      </c>
      <c r="L67" s="23">
        <f t="shared" si="7"/>
        <v>973.28</v>
      </c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8.5" customHeight="1" x14ac:dyDescent="0.25">
      <c r="A68" s="5">
        <v>67</v>
      </c>
      <c r="B68" s="4" t="s">
        <v>34</v>
      </c>
      <c r="C68" s="4" t="s">
        <v>78</v>
      </c>
      <c r="D68" s="4" t="s">
        <v>69</v>
      </c>
      <c r="E68" s="22">
        <v>45181</v>
      </c>
      <c r="F68" s="23">
        <v>1212</v>
      </c>
      <c r="G68" s="23">
        <f t="shared" si="4"/>
        <v>14544</v>
      </c>
      <c r="H68" s="23">
        <f t="shared" si="5"/>
        <v>808</v>
      </c>
      <c r="I68" s="23">
        <f t="shared" si="6"/>
        <v>306.64</v>
      </c>
      <c r="J68" s="23" t="s">
        <v>10</v>
      </c>
      <c r="K68" s="23" t="s">
        <v>10</v>
      </c>
      <c r="L68" s="23">
        <f t="shared" si="7"/>
        <v>1114.6399999999999</v>
      </c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8.5" customHeight="1" x14ac:dyDescent="0.25">
      <c r="A69" s="5">
        <v>68</v>
      </c>
      <c r="B69" s="4" t="s">
        <v>37</v>
      </c>
      <c r="C69" s="4" t="s">
        <v>78</v>
      </c>
      <c r="D69" s="4" t="s">
        <v>69</v>
      </c>
      <c r="E69" s="22">
        <v>45078</v>
      </c>
      <c r="F69" s="23">
        <v>1212</v>
      </c>
      <c r="G69" s="23">
        <f t="shared" si="4"/>
        <v>14544</v>
      </c>
      <c r="H69" s="23">
        <f t="shared" si="5"/>
        <v>808</v>
      </c>
      <c r="I69" s="23">
        <f t="shared" si="6"/>
        <v>306.64</v>
      </c>
      <c r="J69" s="23" t="s">
        <v>10</v>
      </c>
      <c r="K69" s="23" t="s">
        <v>10</v>
      </c>
      <c r="L69" s="23">
        <f t="shared" si="7"/>
        <v>1114.6399999999999</v>
      </c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8.5" customHeight="1" x14ac:dyDescent="0.25">
      <c r="A70" s="5">
        <v>69</v>
      </c>
      <c r="B70" s="4" t="s">
        <v>14</v>
      </c>
      <c r="C70" s="4" t="s">
        <v>80</v>
      </c>
      <c r="D70" s="4" t="s">
        <v>14</v>
      </c>
      <c r="E70" s="22">
        <v>45177</v>
      </c>
      <c r="F70" s="23">
        <v>1676</v>
      </c>
      <c r="G70" s="23">
        <f t="shared" si="4"/>
        <v>20112</v>
      </c>
      <c r="H70" s="23">
        <f t="shared" si="5"/>
        <v>1117.3599999999999</v>
      </c>
      <c r="I70" s="23">
        <f t="shared" si="6"/>
        <v>306.64</v>
      </c>
      <c r="J70" s="23" t="s">
        <v>10</v>
      </c>
      <c r="K70" s="23" t="s">
        <v>10</v>
      </c>
      <c r="L70" s="23">
        <f t="shared" si="7"/>
        <v>1424</v>
      </c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8.5" customHeight="1" x14ac:dyDescent="0.25">
      <c r="A71" s="5">
        <v>70</v>
      </c>
      <c r="B71" s="4" t="s">
        <v>86</v>
      </c>
      <c r="C71" s="4" t="s">
        <v>80</v>
      </c>
      <c r="D71" s="4" t="s">
        <v>73</v>
      </c>
      <c r="E71" s="22">
        <v>45338</v>
      </c>
      <c r="F71" s="23">
        <v>2392</v>
      </c>
      <c r="G71" s="23">
        <f>ROUND(F71*10,2)+(F71/30*15)</f>
        <v>25116</v>
      </c>
      <c r="H71" s="23">
        <f>ROUND(F71/12,2)*6+(F71/360*15)</f>
        <v>1295.6466666666668</v>
      </c>
      <c r="I71" s="23">
        <f>ROUND(460/12,2)*6+(460/360*15)</f>
        <v>249.14666666666665</v>
      </c>
      <c r="J71" s="23" t="s">
        <v>10</v>
      </c>
      <c r="K71" s="23" t="s">
        <v>10</v>
      </c>
      <c r="L71" s="23">
        <f t="shared" si="7"/>
        <v>1544.7933333333335</v>
      </c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8.5" customHeight="1" x14ac:dyDescent="0.25">
      <c r="A72" s="5">
        <v>71</v>
      </c>
      <c r="B72" s="4" t="s">
        <v>12</v>
      </c>
      <c r="C72" s="4" t="s">
        <v>80</v>
      </c>
      <c r="D72" s="4" t="s">
        <v>68</v>
      </c>
      <c r="E72" s="22">
        <v>45505</v>
      </c>
      <c r="F72" s="23">
        <v>1000</v>
      </c>
      <c r="G72" s="23">
        <f>ROUND(F72*5,2)</f>
        <v>5000</v>
      </c>
      <c r="H72" s="23">
        <f>ROUND(F72/12,2)*1</f>
        <v>83.33</v>
      </c>
      <c r="I72" s="23">
        <f>ROUND(460/12,2)*1</f>
        <v>38.33</v>
      </c>
      <c r="J72" s="23" t="s">
        <v>10</v>
      </c>
      <c r="K72" s="23" t="s">
        <v>10</v>
      </c>
      <c r="L72" s="23">
        <f t="shared" si="7"/>
        <v>121.66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8.5" customHeight="1" x14ac:dyDescent="0.25">
      <c r="A73" s="5">
        <v>72</v>
      </c>
      <c r="B73" s="4" t="s">
        <v>144</v>
      </c>
      <c r="C73" s="4" t="s">
        <v>80</v>
      </c>
      <c r="D73" s="4" t="s">
        <v>73</v>
      </c>
      <c r="E73" s="22">
        <v>45517</v>
      </c>
      <c r="F73" s="23">
        <v>2392</v>
      </c>
      <c r="G73" s="23">
        <f>ROUND(F73*4,2)+(F73/30*18)</f>
        <v>11003.2</v>
      </c>
      <c r="H73" s="23">
        <f>ROUND(F73/12,2)*0+(F73/360*18)</f>
        <v>119.60000000000001</v>
      </c>
      <c r="I73" s="23">
        <f>ROUND(460/12,2)*0+(460/360*26)</f>
        <v>33.222222222222221</v>
      </c>
      <c r="J73" s="23" t="s">
        <v>10</v>
      </c>
      <c r="K73" s="23" t="s">
        <v>10</v>
      </c>
      <c r="L73" s="23">
        <f t="shared" si="7"/>
        <v>152.82222222222222</v>
      </c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8.5" customHeight="1" x14ac:dyDescent="0.25">
      <c r="A74" s="5">
        <v>73</v>
      </c>
      <c r="B74" s="4" t="s">
        <v>61</v>
      </c>
      <c r="C74" s="4" t="s">
        <v>78</v>
      </c>
      <c r="D74" s="4" t="s">
        <v>71</v>
      </c>
      <c r="E74" s="22">
        <v>45474</v>
      </c>
      <c r="F74" s="23">
        <v>1676</v>
      </c>
      <c r="G74" s="23">
        <f>ROUND(F74*6,2)+(F74/30*0)</f>
        <v>10056</v>
      </c>
      <c r="H74" s="23">
        <f>ROUND(F74/12,2)*2+(F74/360*0)</f>
        <v>279.33999999999997</v>
      </c>
      <c r="I74" s="23">
        <f>ROUND(460/12,2)*2+(460/360*0)</f>
        <v>76.66</v>
      </c>
      <c r="J74" s="23" t="s">
        <v>10</v>
      </c>
      <c r="K74" s="23" t="s">
        <v>10</v>
      </c>
      <c r="L74" s="23">
        <f t="shared" si="7"/>
        <v>356</v>
      </c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8.5" customHeight="1" x14ac:dyDescent="0.25">
      <c r="A75" s="5">
        <v>74</v>
      </c>
      <c r="B75" s="4" t="s">
        <v>38</v>
      </c>
      <c r="C75" s="4" t="s">
        <v>78</v>
      </c>
      <c r="D75" s="4" t="s">
        <v>69</v>
      </c>
      <c r="E75" s="22">
        <v>45139</v>
      </c>
      <c r="F75" s="23">
        <v>1212</v>
      </c>
      <c r="G75" s="23">
        <f>ROUND(F75*12,2)</f>
        <v>14544</v>
      </c>
      <c r="H75" s="23">
        <f>ROUND(F75/12,2)*8</f>
        <v>808</v>
      </c>
      <c r="I75" s="23">
        <f>ROUND(460/12,2)*8</f>
        <v>306.64</v>
      </c>
      <c r="J75" s="23" t="s">
        <v>10</v>
      </c>
      <c r="K75" s="23" t="s">
        <v>10</v>
      </c>
      <c r="L75" s="23">
        <f t="shared" si="7"/>
        <v>1114.6399999999999</v>
      </c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8.5" customHeight="1" x14ac:dyDescent="0.25">
      <c r="A76" s="5">
        <v>75</v>
      </c>
      <c r="B76" s="4" t="s">
        <v>26</v>
      </c>
      <c r="C76" s="4" t="s">
        <v>80</v>
      </c>
      <c r="D76" s="4" t="s">
        <v>74</v>
      </c>
      <c r="E76" s="22">
        <v>45086</v>
      </c>
      <c r="F76" s="23">
        <v>1676</v>
      </c>
      <c r="G76" s="23">
        <f>ROUND(F76*12,2)</f>
        <v>20112</v>
      </c>
      <c r="H76" s="23">
        <f>ROUND(F76/12,2)*8</f>
        <v>1117.3599999999999</v>
      </c>
      <c r="I76" s="23">
        <f>ROUND(460/12,2)*8</f>
        <v>306.64</v>
      </c>
      <c r="J76" s="23" t="s">
        <v>10</v>
      </c>
      <c r="K76" s="23" t="s">
        <v>10</v>
      </c>
      <c r="L76" s="23">
        <f t="shared" si="7"/>
        <v>1424</v>
      </c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8.5" customHeight="1" x14ac:dyDescent="0.25">
      <c r="A77" s="5">
        <v>76</v>
      </c>
      <c r="B77" s="4" t="s">
        <v>39</v>
      </c>
      <c r="C77" s="4" t="s">
        <v>78</v>
      </c>
      <c r="D77" s="4" t="s">
        <v>69</v>
      </c>
      <c r="E77" s="22">
        <v>45170</v>
      </c>
      <c r="F77" s="23">
        <v>1212</v>
      </c>
      <c r="G77" s="23">
        <f>ROUND(F77*12,2)</f>
        <v>14544</v>
      </c>
      <c r="H77" s="23">
        <f>ROUND(F77/12,2)*8</f>
        <v>808</v>
      </c>
      <c r="I77" s="23">
        <f>ROUND(460/12,2)*8</f>
        <v>306.64</v>
      </c>
      <c r="J77" s="23" t="s">
        <v>10</v>
      </c>
      <c r="K77" s="23" t="s">
        <v>10</v>
      </c>
      <c r="L77" s="23">
        <f t="shared" si="7"/>
        <v>1114.6399999999999</v>
      </c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8.5" customHeight="1" x14ac:dyDescent="0.25">
      <c r="A78" s="5">
        <v>77</v>
      </c>
      <c r="B78" s="4" t="s">
        <v>40</v>
      </c>
      <c r="C78" s="4" t="s">
        <v>78</v>
      </c>
      <c r="D78" s="4" t="s">
        <v>69</v>
      </c>
      <c r="E78" s="22">
        <v>44965</v>
      </c>
      <c r="F78" s="23">
        <v>1212</v>
      </c>
      <c r="G78" s="23">
        <f>ROUND(F78*12,2)</f>
        <v>14544</v>
      </c>
      <c r="H78" s="23">
        <f>ROUND(F78/12,2)*8</f>
        <v>808</v>
      </c>
      <c r="I78" s="23">
        <f>ROUND(460/12,2)*8</f>
        <v>306.64</v>
      </c>
      <c r="J78" s="23" t="s">
        <v>10</v>
      </c>
      <c r="K78" s="23" t="s">
        <v>10</v>
      </c>
      <c r="L78" s="23">
        <f t="shared" si="7"/>
        <v>1114.6399999999999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8.5" customHeight="1" x14ac:dyDescent="0.25">
      <c r="A79" s="5">
        <v>78</v>
      </c>
      <c r="B79" s="4" t="s">
        <v>138</v>
      </c>
      <c r="C79" s="4" t="s">
        <v>80</v>
      </c>
      <c r="D79" s="4" t="s">
        <v>73</v>
      </c>
      <c r="E79" s="22">
        <v>45484</v>
      </c>
      <c r="F79" s="23">
        <v>2392</v>
      </c>
      <c r="G79" s="23">
        <f>ROUND(F79*5,2)+(F79/30*20)</f>
        <v>13554.666666666666</v>
      </c>
      <c r="H79" s="23">
        <f>ROUND(F79/12,2)*1+(F79/360*20)</f>
        <v>332.2188888888889</v>
      </c>
      <c r="I79" s="23">
        <f>ROUND(460/12,2)*1+(460/360*20)</f>
        <v>63.885555555555555</v>
      </c>
      <c r="J79" s="23" t="s">
        <v>10</v>
      </c>
      <c r="K79" s="23" t="s">
        <v>10</v>
      </c>
      <c r="L79" s="23">
        <f t="shared" si="7"/>
        <v>396.10444444444443</v>
      </c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8.5" customHeight="1" x14ac:dyDescent="0.25">
      <c r="A80" s="5">
        <v>79</v>
      </c>
      <c r="B80" s="4" t="s">
        <v>41</v>
      </c>
      <c r="C80" s="4" t="s">
        <v>78</v>
      </c>
      <c r="D80" s="4" t="s">
        <v>69</v>
      </c>
      <c r="E80" s="22">
        <v>45180</v>
      </c>
      <c r="F80" s="23">
        <v>1212</v>
      </c>
      <c r="G80" s="23">
        <f>ROUND(F80*12,2)</f>
        <v>14544</v>
      </c>
      <c r="H80" s="23">
        <f>ROUND(F80/12,2)*8</f>
        <v>808</v>
      </c>
      <c r="I80" s="23">
        <f>ROUND(460/12,2)*8</f>
        <v>306.64</v>
      </c>
      <c r="J80" s="23" t="s">
        <v>10</v>
      </c>
      <c r="K80" s="23" t="s">
        <v>10</v>
      </c>
      <c r="L80" s="23">
        <f t="shared" si="7"/>
        <v>1114.6399999999999</v>
      </c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8.5" customHeight="1" x14ac:dyDescent="0.25">
      <c r="A81" s="5">
        <v>80</v>
      </c>
      <c r="B81" s="4" t="s">
        <v>42</v>
      </c>
      <c r="C81" s="4" t="s">
        <v>78</v>
      </c>
      <c r="D81" s="4" t="s">
        <v>72</v>
      </c>
      <c r="E81" s="22">
        <v>45139</v>
      </c>
      <c r="F81" s="23">
        <v>817</v>
      </c>
      <c r="G81" s="23">
        <f>ROUND(F81*12,2)</f>
        <v>9804</v>
      </c>
      <c r="H81" s="23">
        <f>ROUND(F81/12,2)*8</f>
        <v>544.64</v>
      </c>
      <c r="I81" s="23">
        <f>ROUND(460/12,2)*8</f>
        <v>306.64</v>
      </c>
      <c r="J81" s="23" t="s">
        <v>10</v>
      </c>
      <c r="K81" s="23" t="s">
        <v>10</v>
      </c>
      <c r="L81" s="23">
        <f t="shared" si="7"/>
        <v>851.28</v>
      </c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8.5" customHeight="1" x14ac:dyDescent="0.25">
      <c r="A82" s="5">
        <v>81</v>
      </c>
      <c r="B82" s="4" t="s">
        <v>12</v>
      </c>
      <c r="C82" s="4" t="s">
        <v>80</v>
      </c>
      <c r="D82" s="4" t="s">
        <v>68</v>
      </c>
      <c r="E82" s="22">
        <v>45267</v>
      </c>
      <c r="F82" s="23">
        <v>1000</v>
      </c>
      <c r="G82" s="23">
        <f>ROUND(F82*12,2)</f>
        <v>12000</v>
      </c>
      <c r="H82" s="23">
        <f>ROUND(F82/12,2)*8</f>
        <v>666.64</v>
      </c>
      <c r="I82" s="23">
        <f>ROUND(460/12,2)*8</f>
        <v>306.64</v>
      </c>
      <c r="J82" s="23" t="s">
        <v>10</v>
      </c>
      <c r="K82" s="23" t="s">
        <v>10</v>
      </c>
      <c r="L82" s="23">
        <f t="shared" si="7"/>
        <v>973.28</v>
      </c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8.5" customHeight="1" x14ac:dyDescent="0.25">
      <c r="A83" s="5">
        <v>82</v>
      </c>
      <c r="B83" s="4" t="s">
        <v>36</v>
      </c>
      <c r="C83" s="4" t="s">
        <v>78</v>
      </c>
      <c r="D83" s="4" t="s">
        <v>72</v>
      </c>
      <c r="E83" s="22">
        <v>45139</v>
      </c>
      <c r="F83" s="23">
        <v>817</v>
      </c>
      <c r="G83" s="23">
        <f>ROUND(F83*12,2)</f>
        <v>9804</v>
      </c>
      <c r="H83" s="23">
        <f>ROUND(F83/12,2)*8</f>
        <v>544.64</v>
      </c>
      <c r="I83" s="23">
        <f>ROUND(460/12,2)*8</f>
        <v>306.64</v>
      </c>
      <c r="J83" s="23" t="s">
        <v>10</v>
      </c>
      <c r="K83" s="23" t="s">
        <v>10</v>
      </c>
      <c r="L83" s="23">
        <f t="shared" si="7"/>
        <v>851.28</v>
      </c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8.5" customHeight="1" x14ac:dyDescent="0.25">
      <c r="A84" s="5">
        <v>83</v>
      </c>
      <c r="B84" s="4" t="s">
        <v>43</v>
      </c>
      <c r="C84" s="4" t="s">
        <v>80</v>
      </c>
      <c r="D84" s="4" t="s">
        <v>43</v>
      </c>
      <c r="E84" s="22">
        <v>45170</v>
      </c>
      <c r="F84" s="23">
        <v>2034</v>
      </c>
      <c r="G84" s="23">
        <f>ROUND(F84*12,2)</f>
        <v>24408</v>
      </c>
      <c r="H84" s="23">
        <f>ROUND(F84/12,2)*8</f>
        <v>1356</v>
      </c>
      <c r="I84" s="23">
        <f>ROUND(460/12,2)*8</f>
        <v>306.64</v>
      </c>
      <c r="J84" s="23" t="s">
        <v>10</v>
      </c>
      <c r="K84" s="23" t="s">
        <v>10</v>
      </c>
      <c r="L84" s="23">
        <f t="shared" si="7"/>
        <v>1662.6399999999999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8.5" customHeight="1" x14ac:dyDescent="0.25">
      <c r="A85" s="5">
        <v>84</v>
      </c>
      <c r="B85" s="4" t="s">
        <v>65</v>
      </c>
      <c r="C85" s="4" t="s">
        <v>78</v>
      </c>
      <c r="D85" s="4" t="s">
        <v>77</v>
      </c>
      <c r="E85" s="22">
        <v>45478</v>
      </c>
      <c r="F85" s="23">
        <v>2597</v>
      </c>
      <c r="G85" s="23">
        <f>ROUND(F85*5,2)+(F85/30*26)</f>
        <v>15235.733333333334</v>
      </c>
      <c r="H85" s="23">
        <f>ROUND(F85/12,2)*1+(F85/360*26)</f>
        <v>403.98111111111109</v>
      </c>
      <c r="I85" s="23">
        <f>ROUND(460/12,2)*1+(460/360*26)</f>
        <v>71.552222222222213</v>
      </c>
      <c r="J85" s="23" t="s">
        <v>10</v>
      </c>
      <c r="K85" s="23" t="s">
        <v>10</v>
      </c>
      <c r="L85" s="23">
        <f t="shared" si="7"/>
        <v>475.5333333333333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8.5" customHeight="1" x14ac:dyDescent="0.25">
      <c r="A86" s="5">
        <v>85</v>
      </c>
      <c r="B86" s="4" t="s">
        <v>44</v>
      </c>
      <c r="C86" s="4" t="s">
        <v>78</v>
      </c>
      <c r="D86" s="4" t="s">
        <v>72</v>
      </c>
      <c r="E86" s="22">
        <v>45021</v>
      </c>
      <c r="F86" s="23">
        <v>817</v>
      </c>
      <c r="G86" s="23">
        <f>ROUND(F86*12,2)</f>
        <v>9804</v>
      </c>
      <c r="H86" s="23">
        <f>ROUND(F86/12,2)*8</f>
        <v>544.64</v>
      </c>
      <c r="I86" s="23">
        <f>ROUND(460/12,2)*8</f>
        <v>306.64</v>
      </c>
      <c r="J86" s="23" t="s">
        <v>10</v>
      </c>
      <c r="K86" s="23" t="s">
        <v>10</v>
      </c>
      <c r="L86" s="23">
        <f t="shared" si="7"/>
        <v>851.28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8.5" customHeight="1" x14ac:dyDescent="0.25">
      <c r="A87" s="5">
        <v>86</v>
      </c>
      <c r="B87" s="4" t="s">
        <v>45</v>
      </c>
      <c r="C87" s="4" t="s">
        <v>78</v>
      </c>
      <c r="D87" s="4" t="s">
        <v>71</v>
      </c>
      <c r="E87" s="22">
        <v>45153</v>
      </c>
      <c r="F87" s="23">
        <v>1676</v>
      </c>
      <c r="G87" s="23">
        <f>ROUND(F87*12,2)</f>
        <v>20112</v>
      </c>
      <c r="H87" s="23">
        <f>ROUND(F87/12,2)*8</f>
        <v>1117.3599999999999</v>
      </c>
      <c r="I87" s="23">
        <f>ROUND(460/12,2)*8</f>
        <v>306.64</v>
      </c>
      <c r="J87" s="23" t="s">
        <v>10</v>
      </c>
      <c r="K87" s="23" t="s">
        <v>10</v>
      </c>
      <c r="L87" s="23">
        <f t="shared" si="7"/>
        <v>1424</v>
      </c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8.5" customHeight="1" x14ac:dyDescent="0.25">
      <c r="A88" s="5">
        <v>87</v>
      </c>
      <c r="B88" s="4" t="s">
        <v>81</v>
      </c>
      <c r="C88" s="4" t="s">
        <v>78</v>
      </c>
      <c r="D88" s="4" t="s">
        <v>67</v>
      </c>
      <c r="E88" s="22">
        <v>45364</v>
      </c>
      <c r="F88" s="23">
        <v>2368</v>
      </c>
      <c r="G88" s="23">
        <f>ROUND(F88*9,2)+(F88/30*18)</f>
        <v>22732.799999999999</v>
      </c>
      <c r="H88" s="23">
        <f>ROUND(F88/12,2)*5+(F88/360*18)</f>
        <v>1105.0500000000002</v>
      </c>
      <c r="I88" s="23">
        <f>ROUND(460/12,2)*5+(460/360*18)</f>
        <v>214.64999999999998</v>
      </c>
      <c r="J88" s="23" t="s">
        <v>10</v>
      </c>
      <c r="K88" s="23" t="s">
        <v>10</v>
      </c>
      <c r="L88" s="23">
        <f t="shared" si="7"/>
        <v>1319.7000000000003</v>
      </c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8.5" customHeight="1" x14ac:dyDescent="0.25">
      <c r="A89" s="5">
        <v>88</v>
      </c>
      <c r="B89" s="4" t="s">
        <v>30</v>
      </c>
      <c r="C89" s="4" t="s">
        <v>78</v>
      </c>
      <c r="D89" s="4" t="s">
        <v>67</v>
      </c>
      <c r="E89" s="22">
        <v>45446</v>
      </c>
      <c r="F89" s="23">
        <v>2368</v>
      </c>
      <c r="G89" s="23">
        <f>ROUND(F89*6,2)+(F89/30*28)</f>
        <v>16418.133333333331</v>
      </c>
      <c r="H89" s="23">
        <f>ROUND(F89/12,2)*2+(F89/360*28)</f>
        <v>578.83777777777777</v>
      </c>
      <c r="I89" s="23">
        <f>ROUND(460/12,2)*2+(460/360*28)</f>
        <v>112.43777777777777</v>
      </c>
      <c r="J89" s="23" t="s">
        <v>10</v>
      </c>
      <c r="K89" s="23" t="s">
        <v>10</v>
      </c>
      <c r="L89" s="23">
        <f t="shared" si="7"/>
        <v>691.27555555555557</v>
      </c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8.5" customHeight="1" x14ac:dyDescent="0.25">
      <c r="A90" s="5">
        <v>89</v>
      </c>
      <c r="B90" s="4" t="s">
        <v>82</v>
      </c>
      <c r="C90" s="4" t="s">
        <v>80</v>
      </c>
      <c r="D90" s="4" t="s">
        <v>73</v>
      </c>
      <c r="E90" s="22">
        <v>45379</v>
      </c>
      <c r="F90" s="23">
        <v>2392</v>
      </c>
      <c r="G90" s="23">
        <f>ROUND(F90*9,2)+(F90/30*3)</f>
        <v>21767.200000000001</v>
      </c>
      <c r="H90" s="23">
        <f>ROUND(F90/12,2)*5+(F90/360*3)</f>
        <v>1016.5833333333334</v>
      </c>
      <c r="I90" s="23">
        <f>ROUND(460/12,2)*5+(460/360*3)</f>
        <v>195.48333333333332</v>
      </c>
      <c r="J90" s="23" t="s">
        <v>10</v>
      </c>
      <c r="K90" s="23" t="s">
        <v>10</v>
      </c>
      <c r="L90" s="23">
        <f t="shared" si="7"/>
        <v>1212.0666666666666</v>
      </c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8.5" customHeight="1" x14ac:dyDescent="0.25">
      <c r="A91" s="5">
        <v>90</v>
      </c>
      <c r="B91" s="4" t="s">
        <v>23</v>
      </c>
      <c r="C91" s="4" t="s">
        <v>80</v>
      </c>
      <c r="D91" s="4" t="s">
        <v>73</v>
      </c>
      <c r="E91" s="22">
        <v>45267</v>
      </c>
      <c r="F91" s="23">
        <v>2392</v>
      </c>
      <c r="G91" s="23">
        <f t="shared" ref="G91:G99" si="8">ROUND(F91*12,2)</f>
        <v>28704</v>
      </c>
      <c r="H91" s="23">
        <f t="shared" ref="H91:H99" si="9">ROUND(F91/12,2)*8</f>
        <v>1594.64</v>
      </c>
      <c r="I91" s="23">
        <f t="shared" ref="I91:I99" si="10">ROUND(460/12,2)*8</f>
        <v>306.64</v>
      </c>
      <c r="J91" s="23" t="s">
        <v>10</v>
      </c>
      <c r="K91" s="23" t="s">
        <v>10</v>
      </c>
      <c r="L91" s="23">
        <f t="shared" si="7"/>
        <v>1901.2800000000002</v>
      </c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8.5" customHeight="1" x14ac:dyDescent="0.25">
      <c r="A92" s="5">
        <v>91</v>
      </c>
      <c r="B92" s="4" t="s">
        <v>12</v>
      </c>
      <c r="C92" s="4" t="s">
        <v>80</v>
      </c>
      <c r="D92" s="4" t="s">
        <v>68</v>
      </c>
      <c r="E92" s="22">
        <v>45267</v>
      </c>
      <c r="F92" s="23">
        <v>1000</v>
      </c>
      <c r="G92" s="23">
        <f t="shared" si="8"/>
        <v>12000</v>
      </c>
      <c r="H92" s="23">
        <f t="shared" si="9"/>
        <v>666.64</v>
      </c>
      <c r="I92" s="23">
        <f t="shared" si="10"/>
        <v>306.64</v>
      </c>
      <c r="J92" s="23" t="s">
        <v>10</v>
      </c>
      <c r="K92" s="23" t="s">
        <v>10</v>
      </c>
      <c r="L92" s="23">
        <f t="shared" si="7"/>
        <v>973.28</v>
      </c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8.5" customHeight="1" x14ac:dyDescent="0.25">
      <c r="A93" s="5">
        <v>92</v>
      </c>
      <c r="B93" s="4" t="s">
        <v>43</v>
      </c>
      <c r="C93" s="4" t="s">
        <v>80</v>
      </c>
      <c r="D93" s="4" t="s">
        <v>43</v>
      </c>
      <c r="E93" s="22">
        <v>45177</v>
      </c>
      <c r="F93" s="23">
        <v>2034</v>
      </c>
      <c r="G93" s="23">
        <f t="shared" si="8"/>
        <v>24408</v>
      </c>
      <c r="H93" s="23">
        <f t="shared" si="9"/>
        <v>1356</v>
      </c>
      <c r="I93" s="23">
        <f t="shared" si="10"/>
        <v>306.64</v>
      </c>
      <c r="J93" s="23" t="s">
        <v>10</v>
      </c>
      <c r="K93" s="23" t="s">
        <v>10</v>
      </c>
      <c r="L93" s="23">
        <f t="shared" si="7"/>
        <v>1662.6399999999999</v>
      </c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8.5" customHeight="1" x14ac:dyDescent="0.25">
      <c r="A94" s="5">
        <v>93</v>
      </c>
      <c r="B94" s="4" t="s">
        <v>36</v>
      </c>
      <c r="C94" s="4" t="s">
        <v>78</v>
      </c>
      <c r="D94" s="4" t="s">
        <v>72</v>
      </c>
      <c r="E94" s="22">
        <v>45139</v>
      </c>
      <c r="F94" s="23">
        <v>817</v>
      </c>
      <c r="G94" s="23">
        <f t="shared" si="8"/>
        <v>9804</v>
      </c>
      <c r="H94" s="23">
        <f t="shared" si="9"/>
        <v>544.64</v>
      </c>
      <c r="I94" s="23">
        <f t="shared" si="10"/>
        <v>306.64</v>
      </c>
      <c r="J94" s="23" t="s">
        <v>10</v>
      </c>
      <c r="K94" s="23" t="s">
        <v>10</v>
      </c>
      <c r="L94" s="23">
        <f t="shared" si="7"/>
        <v>851.28</v>
      </c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8.5" customHeight="1" x14ac:dyDescent="0.25">
      <c r="A95" s="5">
        <v>94</v>
      </c>
      <c r="B95" s="4" t="s">
        <v>14</v>
      </c>
      <c r="C95" s="4" t="s">
        <v>80</v>
      </c>
      <c r="D95" s="4" t="s">
        <v>14</v>
      </c>
      <c r="E95" s="22">
        <v>44501</v>
      </c>
      <c r="F95" s="23">
        <v>1676</v>
      </c>
      <c r="G95" s="23">
        <f t="shared" si="8"/>
        <v>20112</v>
      </c>
      <c r="H95" s="23">
        <f t="shared" si="9"/>
        <v>1117.3599999999999</v>
      </c>
      <c r="I95" s="23">
        <f t="shared" si="10"/>
        <v>306.64</v>
      </c>
      <c r="J95" s="23" t="s">
        <v>10</v>
      </c>
      <c r="K95" s="23" t="s">
        <v>10</v>
      </c>
      <c r="L95" s="23">
        <f t="shared" si="7"/>
        <v>1424</v>
      </c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8.5" customHeight="1" x14ac:dyDescent="0.25">
      <c r="A96" s="5">
        <v>95</v>
      </c>
      <c r="B96" s="4" t="s">
        <v>46</v>
      </c>
      <c r="C96" s="4" t="s">
        <v>78</v>
      </c>
      <c r="D96" s="4" t="s">
        <v>69</v>
      </c>
      <c r="E96" s="22">
        <v>45131</v>
      </c>
      <c r="F96" s="23">
        <v>1212</v>
      </c>
      <c r="G96" s="23">
        <f t="shared" si="8"/>
        <v>14544</v>
      </c>
      <c r="H96" s="23">
        <f t="shared" si="9"/>
        <v>808</v>
      </c>
      <c r="I96" s="23">
        <f t="shared" si="10"/>
        <v>306.64</v>
      </c>
      <c r="J96" s="23" t="s">
        <v>10</v>
      </c>
      <c r="K96" s="23" t="s">
        <v>10</v>
      </c>
      <c r="L96" s="23">
        <f t="shared" si="7"/>
        <v>1114.6399999999999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8.5" customHeight="1" x14ac:dyDescent="0.25">
      <c r="A97" s="5">
        <v>96</v>
      </c>
      <c r="B97" s="4" t="s">
        <v>12</v>
      </c>
      <c r="C97" s="4" t="s">
        <v>80</v>
      </c>
      <c r="D97" s="4" t="s">
        <v>68</v>
      </c>
      <c r="E97" s="22">
        <v>45027</v>
      </c>
      <c r="F97" s="23">
        <v>1000</v>
      </c>
      <c r="G97" s="23">
        <f t="shared" si="8"/>
        <v>12000</v>
      </c>
      <c r="H97" s="23">
        <f t="shared" si="9"/>
        <v>666.64</v>
      </c>
      <c r="I97" s="23">
        <f t="shared" si="10"/>
        <v>306.64</v>
      </c>
      <c r="J97" s="23" t="s">
        <v>10</v>
      </c>
      <c r="K97" s="23" t="s">
        <v>10</v>
      </c>
      <c r="L97" s="23">
        <f t="shared" si="7"/>
        <v>973.28</v>
      </c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8.5" customHeight="1" x14ac:dyDescent="0.25">
      <c r="A98" s="5">
        <v>97</v>
      </c>
      <c r="B98" s="4" t="s">
        <v>38</v>
      </c>
      <c r="C98" s="4" t="s">
        <v>78</v>
      </c>
      <c r="D98" s="4" t="s">
        <v>69</v>
      </c>
      <c r="E98" s="22">
        <v>44866</v>
      </c>
      <c r="F98" s="23">
        <v>1212</v>
      </c>
      <c r="G98" s="23">
        <f t="shared" si="8"/>
        <v>14544</v>
      </c>
      <c r="H98" s="23">
        <f t="shared" si="9"/>
        <v>808</v>
      </c>
      <c r="I98" s="23">
        <f t="shared" si="10"/>
        <v>306.64</v>
      </c>
      <c r="J98" s="23" t="s">
        <v>10</v>
      </c>
      <c r="K98" s="23" t="s">
        <v>10</v>
      </c>
      <c r="L98" s="23">
        <f t="shared" si="7"/>
        <v>1114.6399999999999</v>
      </c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8.5" customHeight="1" x14ac:dyDescent="0.25">
      <c r="A99" s="5">
        <v>98</v>
      </c>
      <c r="B99" s="4" t="s">
        <v>14</v>
      </c>
      <c r="C99" s="4" t="s">
        <v>80</v>
      </c>
      <c r="D99" s="4" t="s">
        <v>14</v>
      </c>
      <c r="E99" s="22">
        <v>45027</v>
      </c>
      <c r="F99" s="23">
        <v>1676</v>
      </c>
      <c r="G99" s="23">
        <f t="shared" si="8"/>
        <v>20112</v>
      </c>
      <c r="H99" s="23">
        <f t="shared" si="9"/>
        <v>1117.3599999999999</v>
      </c>
      <c r="I99" s="23">
        <f t="shared" si="10"/>
        <v>306.64</v>
      </c>
      <c r="J99" s="23" t="s">
        <v>10</v>
      </c>
      <c r="K99" s="23" t="s">
        <v>10</v>
      </c>
      <c r="L99" s="23">
        <f t="shared" si="7"/>
        <v>1424</v>
      </c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8.5" customHeight="1" x14ac:dyDescent="0.25">
      <c r="A100" s="5">
        <v>99</v>
      </c>
      <c r="B100" s="4" t="s">
        <v>125</v>
      </c>
      <c r="C100" s="4" t="s">
        <v>80</v>
      </c>
      <c r="D100" s="4" t="s">
        <v>126</v>
      </c>
      <c r="E100" s="22">
        <v>45442</v>
      </c>
      <c r="F100" s="23">
        <v>4818</v>
      </c>
      <c r="G100" s="23">
        <f>ROUND(F100*7,2)+(F100/30*1)</f>
        <v>33886.6</v>
      </c>
      <c r="H100" s="23">
        <f>ROUND(F100/12,2)*3+(F100/360*1)</f>
        <v>1217.8833333333334</v>
      </c>
      <c r="I100" s="23">
        <f>ROUND(460/12,2)*3+(460/360*1)</f>
        <v>116.26777777777777</v>
      </c>
      <c r="J100" s="23" t="s">
        <v>10</v>
      </c>
      <c r="K100" s="23" t="s">
        <v>10</v>
      </c>
      <c r="L100" s="23">
        <f t="shared" si="7"/>
        <v>1334.1511111111113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8.5" customHeight="1" x14ac:dyDescent="0.25">
      <c r="A101" s="5">
        <v>100</v>
      </c>
      <c r="B101" s="4" t="s">
        <v>12</v>
      </c>
      <c r="C101" s="4" t="s">
        <v>80</v>
      </c>
      <c r="D101" s="4" t="s">
        <v>68</v>
      </c>
      <c r="E101" s="22">
        <v>44743</v>
      </c>
      <c r="F101" s="23">
        <v>1000</v>
      </c>
      <c r="G101" s="23">
        <f>ROUND(F101*12,2)</f>
        <v>12000</v>
      </c>
      <c r="H101" s="23">
        <f>ROUND(F101/12,2)*8</f>
        <v>666.64</v>
      </c>
      <c r="I101" s="23">
        <f>ROUND(460/12,2)*8</f>
        <v>306.64</v>
      </c>
      <c r="J101" s="23" t="s">
        <v>10</v>
      </c>
      <c r="K101" s="23" t="s">
        <v>10</v>
      </c>
      <c r="L101" s="23">
        <f t="shared" si="7"/>
        <v>973.28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8.5" customHeight="1" x14ac:dyDescent="0.25">
      <c r="A102" s="5">
        <v>101</v>
      </c>
      <c r="B102" s="4" t="s">
        <v>26</v>
      </c>
      <c r="C102" s="4" t="s">
        <v>80</v>
      </c>
      <c r="D102" s="4" t="s">
        <v>74</v>
      </c>
      <c r="E102" s="22">
        <v>45086</v>
      </c>
      <c r="F102" s="23">
        <v>1676</v>
      </c>
      <c r="G102" s="23">
        <f>ROUND(F102*12,2)</f>
        <v>20112</v>
      </c>
      <c r="H102" s="23">
        <f>ROUND(F102/12,2)*8</f>
        <v>1117.3599999999999</v>
      </c>
      <c r="I102" s="23">
        <f>ROUND(460/12,2)*8</f>
        <v>306.64</v>
      </c>
      <c r="J102" s="23" t="s">
        <v>10</v>
      </c>
      <c r="K102" s="23" t="s">
        <v>10</v>
      </c>
      <c r="L102" s="23">
        <f t="shared" si="7"/>
        <v>1424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8.5" customHeight="1" x14ac:dyDescent="0.25">
      <c r="A103" s="5">
        <v>102</v>
      </c>
      <c r="B103" s="4" t="s">
        <v>12</v>
      </c>
      <c r="C103" s="4" t="s">
        <v>80</v>
      </c>
      <c r="D103" s="4" t="s">
        <v>68</v>
      </c>
      <c r="E103" s="22">
        <v>45173</v>
      </c>
      <c r="F103" s="23">
        <v>1000</v>
      </c>
      <c r="G103" s="23">
        <f>ROUND(F103*12,2)</f>
        <v>12000</v>
      </c>
      <c r="H103" s="23">
        <f>ROUND(F103/12,2)*8</f>
        <v>666.64</v>
      </c>
      <c r="I103" s="23">
        <f>ROUND(460/12,2)*8</f>
        <v>306.64</v>
      </c>
      <c r="J103" s="23" t="s">
        <v>10</v>
      </c>
      <c r="K103" s="23" t="s">
        <v>10</v>
      </c>
      <c r="L103" s="23">
        <f t="shared" si="7"/>
        <v>973.28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8.5" customHeight="1" x14ac:dyDescent="0.25">
      <c r="A104" s="5">
        <v>103</v>
      </c>
      <c r="B104" s="4" t="s">
        <v>47</v>
      </c>
      <c r="C104" s="4" t="s">
        <v>78</v>
      </c>
      <c r="D104" s="4" t="s">
        <v>69</v>
      </c>
      <c r="E104" s="22">
        <v>45173</v>
      </c>
      <c r="F104" s="23">
        <v>1212</v>
      </c>
      <c r="G104" s="23">
        <f>ROUND(F104*12,2)</f>
        <v>14544</v>
      </c>
      <c r="H104" s="23">
        <f>ROUND(F104/12,2)*8</f>
        <v>808</v>
      </c>
      <c r="I104" s="23">
        <f>ROUND(460/12,2)*8</f>
        <v>306.64</v>
      </c>
      <c r="J104" s="23" t="s">
        <v>10</v>
      </c>
      <c r="K104" s="23" t="s">
        <v>10</v>
      </c>
      <c r="L104" s="23">
        <f t="shared" si="7"/>
        <v>1114.6399999999999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8.5" customHeight="1" x14ac:dyDescent="0.25">
      <c r="A105" s="5">
        <v>104</v>
      </c>
      <c r="B105" s="4" t="s">
        <v>66</v>
      </c>
      <c r="C105" s="4" t="s">
        <v>78</v>
      </c>
      <c r="D105" s="4" t="s">
        <v>127</v>
      </c>
      <c r="E105" s="22">
        <v>45446</v>
      </c>
      <c r="F105" s="23">
        <v>2418</v>
      </c>
      <c r="G105" s="23">
        <f>ROUND(F105*6,2)+(F105/30*28)</f>
        <v>16764.8</v>
      </c>
      <c r="H105" s="23">
        <f>ROUND(F105/12,2)*2+(F105/360*28)</f>
        <v>591.06666666666661</v>
      </c>
      <c r="I105" s="23">
        <f>ROUND(460/12,2)*2+(460/360*28)</f>
        <v>112.43777777777777</v>
      </c>
      <c r="J105" s="23" t="s">
        <v>10</v>
      </c>
      <c r="K105" s="23" t="s">
        <v>10</v>
      </c>
      <c r="L105" s="23">
        <f t="shared" si="7"/>
        <v>703.5044444444444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8.5" customHeight="1" x14ac:dyDescent="0.25">
      <c r="A106" s="5">
        <v>105</v>
      </c>
      <c r="B106" s="4" t="s">
        <v>48</v>
      </c>
      <c r="C106" s="4" t="s">
        <v>78</v>
      </c>
      <c r="D106" s="4" t="s">
        <v>71</v>
      </c>
      <c r="E106" s="22">
        <v>45062</v>
      </c>
      <c r="F106" s="23">
        <v>1676</v>
      </c>
      <c r="G106" s="23">
        <f>ROUND(F106*12,2)</f>
        <v>20112</v>
      </c>
      <c r="H106" s="23">
        <f>ROUND(F106/12,2)*8</f>
        <v>1117.3599999999999</v>
      </c>
      <c r="I106" s="23">
        <f>ROUND(460/12,2)*8</f>
        <v>306.64</v>
      </c>
      <c r="J106" s="23" t="s">
        <v>10</v>
      </c>
      <c r="K106" s="23" t="s">
        <v>10</v>
      </c>
      <c r="L106" s="23">
        <f t="shared" si="7"/>
        <v>1424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8.5" customHeight="1" x14ac:dyDescent="0.25">
      <c r="A107" s="5">
        <v>106</v>
      </c>
      <c r="B107" s="4" t="s">
        <v>145</v>
      </c>
      <c r="C107" s="4" t="s">
        <v>78</v>
      </c>
      <c r="D107" s="4" t="s">
        <v>69</v>
      </c>
      <c r="E107" s="22">
        <v>45505</v>
      </c>
      <c r="F107" s="23">
        <v>1212</v>
      </c>
      <c r="G107" s="23">
        <f>ROUND(F107*5,2)</f>
        <v>6060</v>
      </c>
      <c r="H107" s="23">
        <f>ROUND(F107/12,2)*1</f>
        <v>101</v>
      </c>
      <c r="I107" s="23">
        <f>ROUND(460/12,2)*1</f>
        <v>38.33</v>
      </c>
      <c r="J107" s="23" t="s">
        <v>10</v>
      </c>
      <c r="K107" s="23" t="s">
        <v>10</v>
      </c>
      <c r="L107" s="23">
        <f t="shared" si="7"/>
        <v>139.32999999999998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8.5" customHeight="1" x14ac:dyDescent="0.25">
      <c r="A108" s="5">
        <v>107</v>
      </c>
      <c r="B108" s="4" t="s">
        <v>13</v>
      </c>
      <c r="C108" s="4" t="s">
        <v>78</v>
      </c>
      <c r="D108" s="4" t="s">
        <v>69</v>
      </c>
      <c r="E108" s="22">
        <v>45089</v>
      </c>
      <c r="F108" s="23">
        <v>1212</v>
      </c>
      <c r="G108" s="23">
        <f>ROUND(F108*12,2)</f>
        <v>14544</v>
      </c>
      <c r="H108" s="23">
        <f>ROUND(F108/12,2)*8</f>
        <v>808</v>
      </c>
      <c r="I108" s="23">
        <f>ROUND(460/12,2)*8</f>
        <v>306.64</v>
      </c>
      <c r="J108" s="23" t="s">
        <v>10</v>
      </c>
      <c r="K108" s="23" t="s">
        <v>10</v>
      </c>
      <c r="L108" s="23">
        <f t="shared" si="7"/>
        <v>1114.6399999999999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8.5" customHeight="1" x14ac:dyDescent="0.25">
      <c r="A109" s="5">
        <v>108</v>
      </c>
      <c r="B109" s="4" t="s">
        <v>14</v>
      </c>
      <c r="C109" s="4" t="s">
        <v>80</v>
      </c>
      <c r="D109" s="4" t="s">
        <v>14</v>
      </c>
      <c r="E109" s="22">
        <v>45267</v>
      </c>
      <c r="F109" s="23">
        <v>1676</v>
      </c>
      <c r="G109" s="23">
        <f>ROUND(F109*12,2)</f>
        <v>20112</v>
      </c>
      <c r="H109" s="23">
        <f>ROUND(F109/12,2)*8</f>
        <v>1117.3599999999999</v>
      </c>
      <c r="I109" s="23">
        <f>ROUND(460/12,2)*8</f>
        <v>306.64</v>
      </c>
      <c r="J109" s="23" t="s">
        <v>10</v>
      </c>
      <c r="K109" s="23" t="s">
        <v>10</v>
      </c>
      <c r="L109" s="23">
        <f t="shared" si="7"/>
        <v>1424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8.5" customHeight="1" x14ac:dyDescent="0.25">
      <c r="A110" s="5">
        <v>109</v>
      </c>
      <c r="B110" s="4" t="s">
        <v>28</v>
      </c>
      <c r="C110" s="4" t="s">
        <v>78</v>
      </c>
      <c r="D110" s="4" t="s">
        <v>67</v>
      </c>
      <c r="E110" s="22">
        <v>45505</v>
      </c>
      <c r="F110" s="23">
        <v>2368</v>
      </c>
      <c r="G110" s="23">
        <f>ROUND(F110*5,2)</f>
        <v>11840</v>
      </c>
      <c r="H110" s="23">
        <f>ROUND(F110/12,2)*1</f>
        <v>197.33</v>
      </c>
      <c r="I110" s="23">
        <f>ROUND(460/12,2)*1</f>
        <v>38.33</v>
      </c>
      <c r="J110" s="23" t="s">
        <v>10</v>
      </c>
      <c r="K110" s="23" t="s">
        <v>10</v>
      </c>
      <c r="L110" s="23">
        <f t="shared" si="7"/>
        <v>235.66000000000003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8.5" customHeight="1" x14ac:dyDescent="0.25">
      <c r="A111" s="5">
        <v>110</v>
      </c>
      <c r="B111" s="4" t="s">
        <v>12</v>
      </c>
      <c r="C111" s="4" t="s">
        <v>80</v>
      </c>
      <c r="D111" s="4" t="s">
        <v>68</v>
      </c>
      <c r="E111" s="22">
        <v>45267</v>
      </c>
      <c r="F111" s="23">
        <v>1000</v>
      </c>
      <c r="G111" s="23">
        <f t="shared" ref="G111:G120" si="11">ROUND(F111*12,2)</f>
        <v>12000</v>
      </c>
      <c r="H111" s="23">
        <f t="shared" ref="H111:H120" si="12">ROUND(F111/12,2)*8</f>
        <v>666.64</v>
      </c>
      <c r="I111" s="23">
        <f t="shared" ref="I111:I120" si="13">ROUND(460/12,2)*8</f>
        <v>306.64</v>
      </c>
      <c r="J111" s="23" t="s">
        <v>10</v>
      </c>
      <c r="K111" s="23" t="s">
        <v>10</v>
      </c>
      <c r="L111" s="23">
        <f t="shared" si="7"/>
        <v>973.28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8.5" customHeight="1" x14ac:dyDescent="0.25">
      <c r="A112" s="5">
        <v>111</v>
      </c>
      <c r="B112" s="4" t="s">
        <v>12</v>
      </c>
      <c r="C112" s="4" t="s">
        <v>80</v>
      </c>
      <c r="D112" s="4" t="s">
        <v>68</v>
      </c>
      <c r="E112" s="22">
        <v>45267</v>
      </c>
      <c r="F112" s="23">
        <v>1000</v>
      </c>
      <c r="G112" s="23">
        <f t="shared" si="11"/>
        <v>12000</v>
      </c>
      <c r="H112" s="23">
        <f t="shared" si="12"/>
        <v>666.64</v>
      </c>
      <c r="I112" s="23">
        <f t="shared" si="13"/>
        <v>306.64</v>
      </c>
      <c r="J112" s="23" t="s">
        <v>10</v>
      </c>
      <c r="K112" s="23" t="s">
        <v>10</v>
      </c>
      <c r="L112" s="23">
        <f t="shared" si="7"/>
        <v>973.28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8.5" customHeight="1" x14ac:dyDescent="0.25">
      <c r="A113" s="5">
        <v>112</v>
      </c>
      <c r="B113" s="4" t="s">
        <v>14</v>
      </c>
      <c r="C113" s="4" t="s">
        <v>80</v>
      </c>
      <c r="D113" s="4" t="s">
        <v>14</v>
      </c>
      <c r="E113" s="22">
        <v>45267</v>
      </c>
      <c r="F113" s="23">
        <v>1676</v>
      </c>
      <c r="G113" s="23">
        <f t="shared" si="11"/>
        <v>20112</v>
      </c>
      <c r="H113" s="23">
        <f t="shared" si="12"/>
        <v>1117.3599999999999</v>
      </c>
      <c r="I113" s="23">
        <f t="shared" si="13"/>
        <v>306.64</v>
      </c>
      <c r="J113" s="23" t="s">
        <v>10</v>
      </c>
      <c r="K113" s="23" t="s">
        <v>10</v>
      </c>
      <c r="L113" s="23">
        <f t="shared" si="7"/>
        <v>1424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8.5" customHeight="1" x14ac:dyDescent="0.25">
      <c r="A114" s="5">
        <v>113</v>
      </c>
      <c r="B114" s="4" t="s">
        <v>12</v>
      </c>
      <c r="C114" s="4" t="s">
        <v>80</v>
      </c>
      <c r="D114" s="4" t="s">
        <v>68</v>
      </c>
      <c r="E114" s="22">
        <v>44896</v>
      </c>
      <c r="F114" s="23">
        <v>1000</v>
      </c>
      <c r="G114" s="23">
        <f t="shared" si="11"/>
        <v>12000</v>
      </c>
      <c r="H114" s="23">
        <f t="shared" si="12"/>
        <v>666.64</v>
      </c>
      <c r="I114" s="23">
        <f t="shared" si="13"/>
        <v>306.64</v>
      </c>
      <c r="J114" s="23" t="s">
        <v>10</v>
      </c>
      <c r="K114" s="23" t="s">
        <v>10</v>
      </c>
      <c r="L114" s="23">
        <f t="shared" si="7"/>
        <v>973.28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8.5" customHeight="1" x14ac:dyDescent="0.25">
      <c r="A115" s="5">
        <v>114</v>
      </c>
      <c r="B115" s="4" t="s">
        <v>12</v>
      </c>
      <c r="C115" s="4" t="s">
        <v>80</v>
      </c>
      <c r="D115" s="4" t="s">
        <v>68</v>
      </c>
      <c r="E115" s="22">
        <v>44743</v>
      </c>
      <c r="F115" s="23">
        <v>1000</v>
      </c>
      <c r="G115" s="23">
        <f t="shared" si="11"/>
        <v>12000</v>
      </c>
      <c r="H115" s="23">
        <f t="shared" si="12"/>
        <v>666.64</v>
      </c>
      <c r="I115" s="23">
        <f t="shared" si="13"/>
        <v>306.64</v>
      </c>
      <c r="J115" s="23" t="s">
        <v>10</v>
      </c>
      <c r="K115" s="23" t="s">
        <v>10</v>
      </c>
      <c r="L115" s="23">
        <f t="shared" si="7"/>
        <v>973.28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8.5" customHeight="1" x14ac:dyDescent="0.25">
      <c r="A116" s="5">
        <v>115</v>
      </c>
      <c r="B116" s="4" t="s">
        <v>50</v>
      </c>
      <c r="C116" s="4" t="s">
        <v>80</v>
      </c>
      <c r="D116" s="4" t="s">
        <v>76</v>
      </c>
      <c r="E116" s="22">
        <v>45086</v>
      </c>
      <c r="F116" s="23">
        <v>2034</v>
      </c>
      <c r="G116" s="23">
        <f t="shared" si="11"/>
        <v>24408</v>
      </c>
      <c r="H116" s="23">
        <f t="shared" si="12"/>
        <v>1356</v>
      </c>
      <c r="I116" s="23">
        <f t="shared" si="13"/>
        <v>306.64</v>
      </c>
      <c r="J116" s="23" t="s">
        <v>10</v>
      </c>
      <c r="K116" s="23" t="s">
        <v>10</v>
      </c>
      <c r="L116" s="23">
        <f t="shared" si="7"/>
        <v>1662.6399999999999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8.5" customHeight="1" x14ac:dyDescent="0.25">
      <c r="A117" s="5">
        <v>116</v>
      </c>
      <c r="B117" s="4" t="s">
        <v>14</v>
      </c>
      <c r="C117" s="4" t="s">
        <v>80</v>
      </c>
      <c r="D117" s="4" t="s">
        <v>14</v>
      </c>
      <c r="E117" s="22">
        <v>44980</v>
      </c>
      <c r="F117" s="23">
        <v>1676</v>
      </c>
      <c r="G117" s="23">
        <f t="shared" si="11"/>
        <v>20112</v>
      </c>
      <c r="H117" s="23">
        <f t="shared" si="12"/>
        <v>1117.3599999999999</v>
      </c>
      <c r="I117" s="23">
        <f t="shared" si="13"/>
        <v>306.64</v>
      </c>
      <c r="J117" s="23" t="s">
        <v>10</v>
      </c>
      <c r="K117" s="23" t="s">
        <v>10</v>
      </c>
      <c r="L117" s="23">
        <f t="shared" si="7"/>
        <v>1424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8.5" customHeight="1" x14ac:dyDescent="0.25">
      <c r="A118" s="5">
        <v>117</v>
      </c>
      <c r="B118" s="4" t="s">
        <v>29</v>
      </c>
      <c r="C118" s="4" t="s">
        <v>79</v>
      </c>
      <c r="D118" s="4" t="s">
        <v>75</v>
      </c>
      <c r="E118" s="22">
        <v>45022</v>
      </c>
      <c r="F118" s="23">
        <v>596</v>
      </c>
      <c r="G118" s="23">
        <f t="shared" si="11"/>
        <v>7152</v>
      </c>
      <c r="H118" s="23">
        <f t="shared" si="12"/>
        <v>397.36</v>
      </c>
      <c r="I118" s="23">
        <f t="shared" si="13"/>
        <v>306.64</v>
      </c>
      <c r="J118" s="23" t="s">
        <v>10</v>
      </c>
      <c r="K118" s="23" t="s">
        <v>10</v>
      </c>
      <c r="L118" s="23">
        <f t="shared" si="7"/>
        <v>704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8.5" customHeight="1" x14ac:dyDescent="0.25">
      <c r="A119" s="5">
        <v>118</v>
      </c>
      <c r="B119" s="4" t="s">
        <v>14</v>
      </c>
      <c r="C119" s="4" t="s">
        <v>80</v>
      </c>
      <c r="D119" s="4" t="s">
        <v>14</v>
      </c>
      <c r="E119" s="22">
        <v>45170</v>
      </c>
      <c r="F119" s="23">
        <v>1676</v>
      </c>
      <c r="G119" s="23">
        <f t="shared" si="11"/>
        <v>20112</v>
      </c>
      <c r="H119" s="23">
        <f t="shared" si="12"/>
        <v>1117.3599999999999</v>
      </c>
      <c r="I119" s="23">
        <f t="shared" si="13"/>
        <v>306.64</v>
      </c>
      <c r="J119" s="23" t="s">
        <v>10</v>
      </c>
      <c r="K119" s="23" t="s">
        <v>10</v>
      </c>
      <c r="L119" s="23">
        <f t="shared" si="7"/>
        <v>1424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8.5" customHeight="1" x14ac:dyDescent="0.25">
      <c r="A120" s="5">
        <v>119</v>
      </c>
      <c r="B120" s="4" t="s">
        <v>51</v>
      </c>
      <c r="C120" s="4" t="s">
        <v>78</v>
      </c>
      <c r="D120" s="4" t="s">
        <v>70</v>
      </c>
      <c r="E120" s="22">
        <v>45152</v>
      </c>
      <c r="F120" s="23">
        <v>986</v>
      </c>
      <c r="G120" s="23">
        <f t="shared" si="11"/>
        <v>11832</v>
      </c>
      <c r="H120" s="23">
        <f t="shared" si="12"/>
        <v>657.36</v>
      </c>
      <c r="I120" s="23">
        <f t="shared" si="13"/>
        <v>306.64</v>
      </c>
      <c r="J120" s="23" t="s">
        <v>10</v>
      </c>
      <c r="K120" s="23" t="s">
        <v>10</v>
      </c>
      <c r="L120" s="23">
        <f t="shared" si="7"/>
        <v>964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8.5" customHeight="1" x14ac:dyDescent="0.25">
      <c r="A121" s="5">
        <v>120</v>
      </c>
      <c r="B121" s="4" t="s">
        <v>134</v>
      </c>
      <c r="C121" s="4" t="s">
        <v>80</v>
      </c>
      <c r="D121" s="4" t="s">
        <v>134</v>
      </c>
      <c r="E121" s="22">
        <v>45475</v>
      </c>
      <c r="F121" s="23">
        <v>838</v>
      </c>
      <c r="G121" s="23">
        <f>ROUND(F121*5,2)+(F121/29*0)</f>
        <v>4190</v>
      </c>
      <c r="H121" s="23">
        <f>ROUND(F121/12,2)*1+(F121/360*29)</f>
        <v>137.33555555555557</v>
      </c>
      <c r="I121" s="23">
        <f>ROUND(460/12,2)*1+(460/360*29)</f>
        <v>75.385555555555555</v>
      </c>
      <c r="J121" s="23" t="s">
        <v>10</v>
      </c>
      <c r="K121" s="23" t="s">
        <v>10</v>
      </c>
      <c r="L121" s="23">
        <f t="shared" si="7"/>
        <v>212.72111111111113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8.5" customHeight="1" x14ac:dyDescent="0.25">
      <c r="A122" s="5">
        <v>121</v>
      </c>
      <c r="B122" s="4" t="s">
        <v>14</v>
      </c>
      <c r="C122" s="4" t="s">
        <v>80</v>
      </c>
      <c r="D122" s="4" t="s">
        <v>73</v>
      </c>
      <c r="E122" s="22">
        <v>44713</v>
      </c>
      <c r="F122" s="23">
        <v>1676</v>
      </c>
      <c r="G122" s="23">
        <f>ROUND(2392*7,2)+SUM(F122*5,2)</f>
        <v>25126</v>
      </c>
      <c r="H122" s="23">
        <f>ROUND(2392/12,2)*7+SUM(F122/12,2)*1</f>
        <v>1536.9766666666669</v>
      </c>
      <c r="I122" s="23">
        <f>ROUND(460/12,2)*8</f>
        <v>306.64</v>
      </c>
      <c r="J122" s="23" t="s">
        <v>10</v>
      </c>
      <c r="K122" s="23" t="s">
        <v>10</v>
      </c>
      <c r="L122" s="23">
        <f t="shared" si="7"/>
        <v>1843.6166666666668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8.5" customHeight="1" x14ac:dyDescent="0.25">
      <c r="A123" s="5">
        <v>122</v>
      </c>
      <c r="B123" s="4" t="s">
        <v>139</v>
      </c>
      <c r="C123" s="4" t="s">
        <v>78</v>
      </c>
      <c r="D123" s="4" t="s">
        <v>72</v>
      </c>
      <c r="E123" s="22">
        <v>45474</v>
      </c>
      <c r="F123" s="23">
        <v>817</v>
      </c>
      <c r="G123" s="23">
        <f>ROUND(F123*6,2)+(F123/30*0)</f>
        <v>4902</v>
      </c>
      <c r="H123" s="23">
        <f>ROUND(F123/12,2)*2+(F123/360*0)</f>
        <v>136.16</v>
      </c>
      <c r="I123" s="23">
        <f>ROUND(460/12,2)*2+(460/360*0)</f>
        <v>76.66</v>
      </c>
      <c r="J123" s="23" t="s">
        <v>10</v>
      </c>
      <c r="K123" s="23" t="s">
        <v>10</v>
      </c>
      <c r="L123" s="23">
        <f t="shared" si="7"/>
        <v>212.82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8.5" customHeight="1" x14ac:dyDescent="0.25">
      <c r="A124" s="5">
        <v>123</v>
      </c>
      <c r="B124" s="4" t="s">
        <v>59</v>
      </c>
      <c r="C124" s="4" t="s">
        <v>78</v>
      </c>
      <c r="D124" s="4" t="s">
        <v>67</v>
      </c>
      <c r="E124" s="22">
        <v>45352</v>
      </c>
      <c r="F124" s="23">
        <v>2368</v>
      </c>
      <c r="G124" s="23">
        <f>ROUND(F124*10,2)+(F124/30*0)</f>
        <v>23680</v>
      </c>
      <c r="H124" s="23">
        <f>ROUND(F124/12,2)*6+(F124/360*0)</f>
        <v>1183.98</v>
      </c>
      <c r="I124" s="23">
        <f>ROUND(460/12,2)*6+(460/360*0)</f>
        <v>229.98</v>
      </c>
      <c r="J124" s="23" t="s">
        <v>10</v>
      </c>
      <c r="K124" s="23" t="s">
        <v>10</v>
      </c>
      <c r="L124" s="23">
        <f t="shared" si="7"/>
        <v>1413.96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8.5" customHeight="1" x14ac:dyDescent="0.25">
      <c r="A125" s="5">
        <v>124</v>
      </c>
      <c r="B125" s="4" t="s">
        <v>53</v>
      </c>
      <c r="C125" s="4" t="s">
        <v>78</v>
      </c>
      <c r="D125" s="4" t="s">
        <v>69</v>
      </c>
      <c r="E125" s="22">
        <v>45078</v>
      </c>
      <c r="F125" s="23">
        <v>1212</v>
      </c>
      <c r="G125" s="23">
        <f>ROUND(F125*12,2)</f>
        <v>14544</v>
      </c>
      <c r="H125" s="23">
        <f>ROUND(F125/12,2)*8</f>
        <v>808</v>
      </c>
      <c r="I125" s="23">
        <f>ROUND(460/12,2)*8</f>
        <v>306.64</v>
      </c>
      <c r="J125" s="23" t="s">
        <v>10</v>
      </c>
      <c r="K125" s="23" t="s">
        <v>10</v>
      </c>
      <c r="L125" s="23">
        <f t="shared" si="7"/>
        <v>1114.6399999999999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8.5" customHeight="1" x14ac:dyDescent="0.25">
      <c r="A126" s="5">
        <v>125</v>
      </c>
      <c r="B126" s="4" t="s">
        <v>54</v>
      </c>
      <c r="C126" s="4" t="s">
        <v>78</v>
      </c>
      <c r="D126" s="4" t="s">
        <v>70</v>
      </c>
      <c r="E126" s="22">
        <v>44197</v>
      </c>
      <c r="F126" s="23">
        <v>986</v>
      </c>
      <c r="G126" s="23">
        <f>ROUND(F126*12,2)</f>
        <v>11832</v>
      </c>
      <c r="H126" s="23">
        <f>ROUND(F126/12,2)*8</f>
        <v>657.36</v>
      </c>
      <c r="I126" s="23">
        <f>ROUND(460/12,2)*8</f>
        <v>306.64</v>
      </c>
      <c r="J126" s="23" t="s">
        <v>10</v>
      </c>
      <c r="K126" s="23" t="s">
        <v>10</v>
      </c>
      <c r="L126" s="23">
        <f t="shared" si="7"/>
        <v>964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8.5" customHeight="1" x14ac:dyDescent="0.25">
      <c r="A127" s="5">
        <v>126</v>
      </c>
      <c r="B127" s="4" t="s">
        <v>40</v>
      </c>
      <c r="C127" s="4" t="s">
        <v>78</v>
      </c>
      <c r="D127" s="4" t="s">
        <v>69</v>
      </c>
      <c r="E127" s="22">
        <v>45063</v>
      </c>
      <c r="F127" s="23">
        <v>1212</v>
      </c>
      <c r="G127" s="23">
        <f>ROUND(F127*12,2)</f>
        <v>14544</v>
      </c>
      <c r="H127" s="23">
        <f>ROUND(F127/12,2)*8</f>
        <v>808</v>
      </c>
      <c r="I127" s="23">
        <f>ROUND(460/12,2)*8</f>
        <v>306.64</v>
      </c>
      <c r="J127" s="23" t="s">
        <v>10</v>
      </c>
      <c r="K127" s="23" t="s">
        <v>10</v>
      </c>
      <c r="L127" s="23">
        <f t="shared" si="7"/>
        <v>1114.6399999999999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8.5" customHeight="1" x14ac:dyDescent="0.25">
      <c r="A128" s="5">
        <v>127</v>
      </c>
      <c r="B128" s="4" t="s">
        <v>14</v>
      </c>
      <c r="C128" s="4" t="s">
        <v>80</v>
      </c>
      <c r="D128" s="4" t="s">
        <v>14</v>
      </c>
      <c r="E128" s="22">
        <v>44713</v>
      </c>
      <c r="F128" s="23">
        <v>1676</v>
      </c>
      <c r="G128" s="23">
        <f>ROUND(F128*12,2)</f>
        <v>20112</v>
      </c>
      <c r="H128" s="23">
        <f>ROUND(F128/12,2)*8</f>
        <v>1117.3599999999999</v>
      </c>
      <c r="I128" s="23">
        <f>ROUND(460/12,2)*8</f>
        <v>306.64</v>
      </c>
      <c r="J128" s="23" t="s">
        <v>10</v>
      </c>
      <c r="K128" s="23" t="s">
        <v>10</v>
      </c>
      <c r="L128" s="23">
        <f t="shared" si="7"/>
        <v>1424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8.5" customHeight="1" x14ac:dyDescent="0.25">
      <c r="A129" s="5">
        <v>128</v>
      </c>
      <c r="B129" s="4" t="s">
        <v>128</v>
      </c>
      <c r="C129" s="4" t="s">
        <v>78</v>
      </c>
      <c r="D129" s="4" t="s">
        <v>67</v>
      </c>
      <c r="E129" s="22">
        <v>45450</v>
      </c>
      <c r="F129" s="23">
        <v>2368</v>
      </c>
      <c r="G129" s="23">
        <f>ROUND(F129*6,2)+(F129/30*24)</f>
        <v>16102.4</v>
      </c>
      <c r="H129" s="23">
        <f>ROUND(F129/12,2)*2+(F129/360*24)</f>
        <v>552.52666666666664</v>
      </c>
      <c r="I129" s="23">
        <f>ROUND(460/12,2)*2+(460/360*24)</f>
        <v>107.32666666666665</v>
      </c>
      <c r="J129" s="23" t="s">
        <v>10</v>
      </c>
      <c r="K129" s="23" t="s">
        <v>10</v>
      </c>
      <c r="L129" s="23">
        <f t="shared" si="7"/>
        <v>659.85333333333324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8.5" customHeight="1" x14ac:dyDescent="0.25">
      <c r="A130" s="5">
        <v>129</v>
      </c>
      <c r="B130" s="4" t="s">
        <v>50</v>
      </c>
      <c r="C130" s="4" t="s">
        <v>80</v>
      </c>
      <c r="D130" s="4" t="s">
        <v>76</v>
      </c>
      <c r="E130" s="22">
        <v>45086</v>
      </c>
      <c r="F130" s="23">
        <v>2034</v>
      </c>
      <c r="G130" s="23">
        <f>ROUND(F130*12,2)</f>
        <v>24408</v>
      </c>
      <c r="H130" s="23">
        <f>ROUND(F130/12,2)*8</f>
        <v>1356</v>
      </c>
      <c r="I130" s="23">
        <f>ROUND(460/12,2)*8</f>
        <v>306.64</v>
      </c>
      <c r="J130" s="23" t="s">
        <v>10</v>
      </c>
      <c r="K130" s="23" t="s">
        <v>10</v>
      </c>
      <c r="L130" s="23">
        <f t="shared" ref="L130:L169" si="14">H130+I130</f>
        <v>1662.6399999999999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8.5" customHeight="1" x14ac:dyDescent="0.25">
      <c r="A131" s="5">
        <v>130</v>
      </c>
      <c r="B131" s="4" t="s">
        <v>129</v>
      </c>
      <c r="C131" s="4" t="s">
        <v>80</v>
      </c>
      <c r="D131" s="4" t="s">
        <v>122</v>
      </c>
      <c r="E131" s="22">
        <v>45454</v>
      </c>
      <c r="F131" s="23">
        <v>4347</v>
      </c>
      <c r="G131" s="23">
        <f>ROUND(F131*6,2)+(F131/30*20)</f>
        <v>28980</v>
      </c>
      <c r="H131" s="23">
        <f>ROUND(F131/12,2)*2+(F131/360*20)</f>
        <v>966</v>
      </c>
      <c r="I131" s="23">
        <f>ROUND(460/12,2)*2+(460/360*20)</f>
        <v>102.21555555555555</v>
      </c>
      <c r="J131" s="23" t="s">
        <v>10</v>
      </c>
      <c r="K131" s="23" t="s">
        <v>10</v>
      </c>
      <c r="L131" s="23">
        <f t="shared" si="14"/>
        <v>1068.2155555555555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8.5" customHeight="1" x14ac:dyDescent="0.25">
      <c r="A132" s="5">
        <v>131</v>
      </c>
      <c r="B132" s="4" t="s">
        <v>50</v>
      </c>
      <c r="C132" s="4" t="s">
        <v>80</v>
      </c>
      <c r="D132" s="4" t="s">
        <v>76</v>
      </c>
      <c r="E132" s="22">
        <v>44904</v>
      </c>
      <c r="F132" s="23">
        <v>2034</v>
      </c>
      <c r="G132" s="23">
        <f>ROUND(F132*12,2)</f>
        <v>24408</v>
      </c>
      <c r="H132" s="23">
        <f>ROUND(F132/12,2)*8</f>
        <v>1356</v>
      </c>
      <c r="I132" s="23">
        <f>ROUND(460/12,2)*8</f>
        <v>306.64</v>
      </c>
      <c r="J132" s="23" t="s">
        <v>10</v>
      </c>
      <c r="K132" s="23" t="s">
        <v>10</v>
      </c>
      <c r="L132" s="23">
        <f t="shared" si="14"/>
        <v>1662.6399999999999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8.5" customHeight="1" x14ac:dyDescent="0.25">
      <c r="A133" s="5">
        <v>132</v>
      </c>
      <c r="B133" s="4" t="s">
        <v>12</v>
      </c>
      <c r="C133" s="4" t="s">
        <v>80</v>
      </c>
      <c r="D133" s="4" t="s">
        <v>68</v>
      </c>
      <c r="E133" s="22">
        <v>45267</v>
      </c>
      <c r="F133" s="23">
        <v>1000</v>
      </c>
      <c r="G133" s="23">
        <f>ROUND(F133*12,2)</f>
        <v>12000</v>
      </c>
      <c r="H133" s="23">
        <f>ROUND(F133/12,2)*8</f>
        <v>666.64</v>
      </c>
      <c r="I133" s="23">
        <f>ROUND(460/12,2)*8</f>
        <v>306.64</v>
      </c>
      <c r="J133" s="23" t="s">
        <v>10</v>
      </c>
      <c r="K133" s="23" t="s">
        <v>10</v>
      </c>
      <c r="L133" s="23">
        <f t="shared" si="14"/>
        <v>973.28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8.5" customHeight="1" x14ac:dyDescent="0.25">
      <c r="A134" s="5">
        <v>133</v>
      </c>
      <c r="B134" s="4" t="s">
        <v>50</v>
      </c>
      <c r="C134" s="4" t="s">
        <v>80</v>
      </c>
      <c r="D134" s="4" t="s">
        <v>76</v>
      </c>
      <c r="E134" s="22">
        <v>44817</v>
      </c>
      <c r="F134" s="23">
        <v>2034</v>
      </c>
      <c r="G134" s="23">
        <f>ROUND(F134*12,2)</f>
        <v>24408</v>
      </c>
      <c r="H134" s="23">
        <f>ROUND(F134/12,2)*8</f>
        <v>1356</v>
      </c>
      <c r="I134" s="23">
        <f>ROUND(460/12,2)*8</f>
        <v>306.64</v>
      </c>
      <c r="J134" s="23" t="s">
        <v>10</v>
      </c>
      <c r="K134" s="23" t="s">
        <v>10</v>
      </c>
      <c r="L134" s="23">
        <f t="shared" si="14"/>
        <v>1662.6399999999999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8.5" customHeight="1" x14ac:dyDescent="0.25">
      <c r="A135" s="5">
        <v>134</v>
      </c>
      <c r="B135" s="4" t="s">
        <v>14</v>
      </c>
      <c r="C135" s="4" t="s">
        <v>80</v>
      </c>
      <c r="D135" s="4" t="s">
        <v>14</v>
      </c>
      <c r="E135" s="22">
        <v>45474</v>
      </c>
      <c r="F135" s="23">
        <v>1676</v>
      </c>
      <c r="G135" s="23">
        <f>ROUND(F135*6,2)+(F135/30*0)</f>
        <v>10056</v>
      </c>
      <c r="H135" s="23">
        <f>ROUND(F135/12,2)*2+(F135/360*0)</f>
        <v>279.33999999999997</v>
      </c>
      <c r="I135" s="23">
        <f>ROUND(460/12,2)*2+(460/360*0)</f>
        <v>76.66</v>
      </c>
      <c r="J135" s="23" t="s">
        <v>10</v>
      </c>
      <c r="K135" s="23" t="s">
        <v>10</v>
      </c>
      <c r="L135" s="23">
        <f t="shared" si="14"/>
        <v>356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8.5" customHeight="1" x14ac:dyDescent="0.25">
      <c r="A136" s="5">
        <v>135</v>
      </c>
      <c r="B136" s="4" t="s">
        <v>130</v>
      </c>
      <c r="C136" s="4" t="s">
        <v>80</v>
      </c>
      <c r="D136" s="4" t="s">
        <v>73</v>
      </c>
      <c r="E136" s="22">
        <v>45460</v>
      </c>
      <c r="F136" s="23">
        <v>2392</v>
      </c>
      <c r="G136" s="23">
        <f>ROUND(F136*6,2)+(F136/30*14)</f>
        <v>15468.266666666666</v>
      </c>
      <c r="H136" s="23">
        <f>ROUND(F136/12,2)*2+(F136/360*14)</f>
        <v>491.68222222222226</v>
      </c>
      <c r="I136" s="23">
        <f>ROUND(460/12,2)*2+(460/360*14)</f>
        <v>94.548888888888882</v>
      </c>
      <c r="J136" s="23" t="s">
        <v>10</v>
      </c>
      <c r="K136" s="23" t="s">
        <v>10</v>
      </c>
      <c r="L136" s="23">
        <f t="shared" si="14"/>
        <v>586.2311111111112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8.5" customHeight="1" x14ac:dyDescent="0.25">
      <c r="A137" s="5">
        <v>136</v>
      </c>
      <c r="B137" s="4" t="s">
        <v>55</v>
      </c>
      <c r="C137" s="4" t="s">
        <v>78</v>
      </c>
      <c r="D137" s="4" t="s">
        <v>71</v>
      </c>
      <c r="E137" s="22">
        <v>45139</v>
      </c>
      <c r="F137" s="23">
        <v>1676</v>
      </c>
      <c r="G137" s="23">
        <f>ROUND(F137*12,2)</f>
        <v>20112</v>
      </c>
      <c r="H137" s="23">
        <f>ROUND(F137/12,2)*8</f>
        <v>1117.3599999999999</v>
      </c>
      <c r="I137" s="23">
        <f>ROUND(460/12,2)*8</f>
        <v>306.64</v>
      </c>
      <c r="J137" s="23" t="s">
        <v>10</v>
      </c>
      <c r="K137" s="23" t="s">
        <v>10</v>
      </c>
      <c r="L137" s="23">
        <f t="shared" si="14"/>
        <v>1424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8.5" customHeight="1" x14ac:dyDescent="0.25">
      <c r="A138" s="5">
        <v>137</v>
      </c>
      <c r="B138" s="4" t="s">
        <v>14</v>
      </c>
      <c r="C138" s="4" t="s">
        <v>80</v>
      </c>
      <c r="D138" s="4" t="s">
        <v>14</v>
      </c>
      <c r="E138" s="22">
        <v>44634</v>
      </c>
      <c r="F138" s="23">
        <v>1676</v>
      </c>
      <c r="G138" s="23">
        <f>ROUND(F138*12,2)</f>
        <v>20112</v>
      </c>
      <c r="H138" s="23">
        <f>ROUND(F138/12,2)*8</f>
        <v>1117.3599999999999</v>
      </c>
      <c r="I138" s="23">
        <f>ROUND(460/12,2)*8</f>
        <v>306.64</v>
      </c>
      <c r="J138" s="23" t="s">
        <v>10</v>
      </c>
      <c r="K138" s="23" t="s">
        <v>10</v>
      </c>
      <c r="L138" s="23">
        <f t="shared" si="14"/>
        <v>1424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8.5" customHeight="1" x14ac:dyDescent="0.25">
      <c r="A139" s="5">
        <v>138</v>
      </c>
      <c r="B139" s="4" t="s">
        <v>146</v>
      </c>
      <c r="C139" s="4" t="s">
        <v>78</v>
      </c>
      <c r="D139" s="4" t="s">
        <v>69</v>
      </c>
      <c r="E139" s="22">
        <v>45141</v>
      </c>
      <c r="F139" s="23">
        <v>817</v>
      </c>
      <c r="G139" s="23">
        <f>ROUND(1212*7,2)+SUM(F139*5,2)</f>
        <v>12571</v>
      </c>
      <c r="H139" s="23">
        <f>ROUND(1212/12,2)*7+SUM(F139/12,2)*1</f>
        <v>777.08333333333337</v>
      </c>
      <c r="I139" s="23">
        <f>ROUND(460/12,2)*8</f>
        <v>306.64</v>
      </c>
      <c r="J139" s="23" t="s">
        <v>10</v>
      </c>
      <c r="K139" s="23" t="s">
        <v>10</v>
      </c>
      <c r="L139" s="23">
        <f t="shared" si="14"/>
        <v>1083.7233333333334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8.5" customHeight="1" x14ac:dyDescent="0.25">
      <c r="A140" s="5">
        <v>139</v>
      </c>
      <c r="B140" s="4" t="s">
        <v>56</v>
      </c>
      <c r="C140" s="4" t="s">
        <v>78</v>
      </c>
      <c r="D140" s="4" t="s">
        <v>72</v>
      </c>
      <c r="E140" s="22">
        <v>45171</v>
      </c>
      <c r="F140" s="23">
        <v>817</v>
      </c>
      <c r="G140" s="23">
        <f>ROUND(F140*12,2)</f>
        <v>9804</v>
      </c>
      <c r="H140" s="23">
        <f>ROUND(F140/12,2)*8</f>
        <v>544.64</v>
      </c>
      <c r="I140" s="23">
        <f>ROUND(460/12,2)*8</f>
        <v>306.64</v>
      </c>
      <c r="J140" s="23" t="s">
        <v>10</v>
      </c>
      <c r="K140" s="23" t="s">
        <v>10</v>
      </c>
      <c r="L140" s="23">
        <f t="shared" si="14"/>
        <v>851.28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8.5" customHeight="1" x14ac:dyDescent="0.25">
      <c r="A141" s="5">
        <v>140</v>
      </c>
      <c r="B141" s="4" t="s">
        <v>14</v>
      </c>
      <c r="C141" s="4" t="s">
        <v>80</v>
      </c>
      <c r="D141" s="4" t="s">
        <v>14</v>
      </c>
      <c r="E141" s="22">
        <v>45421</v>
      </c>
      <c r="F141" s="23">
        <v>1676</v>
      </c>
      <c r="G141" s="23">
        <f>ROUND(F141*7,2)+(F141/30*22)</f>
        <v>12961.066666666666</v>
      </c>
      <c r="H141" s="23">
        <f>ROUND(F141/12,2)*3+(F141/360*22)</f>
        <v>521.43222222222221</v>
      </c>
      <c r="I141" s="23">
        <f>ROUND(460/12,2)*3+(460/360*22)</f>
        <v>143.10111111111109</v>
      </c>
      <c r="J141" s="23" t="s">
        <v>10</v>
      </c>
      <c r="K141" s="23" t="s">
        <v>10</v>
      </c>
      <c r="L141" s="23">
        <f t="shared" si="14"/>
        <v>664.5333333333333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8.5" customHeight="1" x14ac:dyDescent="0.25">
      <c r="A142" s="5">
        <v>141</v>
      </c>
      <c r="B142" s="4" t="s">
        <v>12</v>
      </c>
      <c r="C142" s="4" t="s">
        <v>80</v>
      </c>
      <c r="D142" s="4" t="s">
        <v>68</v>
      </c>
      <c r="E142" s="22">
        <v>45267</v>
      </c>
      <c r="F142" s="23">
        <v>1000</v>
      </c>
      <c r="G142" s="23">
        <f>ROUND(F142*12,2)</f>
        <v>12000</v>
      </c>
      <c r="H142" s="23">
        <f>ROUND(F142/12,2)*8</f>
        <v>666.64</v>
      </c>
      <c r="I142" s="23">
        <f>ROUND(460/12,2)*8</f>
        <v>306.64</v>
      </c>
      <c r="J142" s="23" t="s">
        <v>10</v>
      </c>
      <c r="K142" s="23" t="s">
        <v>10</v>
      </c>
      <c r="L142" s="23">
        <f t="shared" si="14"/>
        <v>973.28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8.5" customHeight="1" x14ac:dyDescent="0.25">
      <c r="A143" s="5">
        <v>142</v>
      </c>
      <c r="B143" s="4" t="s">
        <v>147</v>
      </c>
      <c r="C143" s="4" t="s">
        <v>78</v>
      </c>
      <c r="D143" s="4" t="s">
        <v>72</v>
      </c>
      <c r="E143" s="22">
        <v>45505</v>
      </c>
      <c r="F143" s="23">
        <v>817</v>
      </c>
      <c r="G143" s="23">
        <f>ROUND(F143*5,2)</f>
        <v>4085</v>
      </c>
      <c r="H143" s="23">
        <f>ROUND(F143/12,2)*1</f>
        <v>68.08</v>
      </c>
      <c r="I143" s="23">
        <f>ROUND(460/12,2)*1</f>
        <v>38.33</v>
      </c>
      <c r="J143" s="23" t="s">
        <v>10</v>
      </c>
      <c r="K143" s="23" t="s">
        <v>10</v>
      </c>
      <c r="L143" s="23">
        <f t="shared" si="14"/>
        <v>106.41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8.5" customHeight="1" x14ac:dyDescent="0.25">
      <c r="A144" s="5">
        <v>143</v>
      </c>
      <c r="B144" s="4" t="s">
        <v>57</v>
      </c>
      <c r="C144" s="4" t="s">
        <v>78</v>
      </c>
      <c r="D144" s="4" t="s">
        <v>70</v>
      </c>
      <c r="E144" s="22">
        <v>44866</v>
      </c>
      <c r="F144" s="23">
        <v>986</v>
      </c>
      <c r="G144" s="23">
        <f t="shared" ref="G144:G149" si="15">ROUND(F144*12,2)</f>
        <v>11832</v>
      </c>
      <c r="H144" s="23">
        <f t="shared" ref="H144:H149" si="16">ROUND(F144/12,2)*8</f>
        <v>657.36</v>
      </c>
      <c r="I144" s="23">
        <f t="shared" ref="I144:I149" si="17">ROUND(460/12,2)*8</f>
        <v>306.64</v>
      </c>
      <c r="J144" s="23" t="s">
        <v>10</v>
      </c>
      <c r="K144" s="23" t="s">
        <v>10</v>
      </c>
      <c r="L144" s="23">
        <f t="shared" si="14"/>
        <v>964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8.5" customHeight="1" x14ac:dyDescent="0.25">
      <c r="A145" s="5">
        <v>144</v>
      </c>
      <c r="B145" s="4" t="s">
        <v>12</v>
      </c>
      <c r="C145" s="4" t="s">
        <v>80</v>
      </c>
      <c r="D145" s="4" t="s">
        <v>68</v>
      </c>
      <c r="E145" s="22">
        <v>45028</v>
      </c>
      <c r="F145" s="23">
        <v>1000</v>
      </c>
      <c r="G145" s="23">
        <f t="shared" si="15"/>
        <v>12000</v>
      </c>
      <c r="H145" s="23">
        <f t="shared" si="16"/>
        <v>666.64</v>
      </c>
      <c r="I145" s="23">
        <f t="shared" si="17"/>
        <v>306.64</v>
      </c>
      <c r="J145" s="23" t="s">
        <v>10</v>
      </c>
      <c r="K145" s="23" t="s">
        <v>10</v>
      </c>
      <c r="L145" s="23">
        <f t="shared" si="14"/>
        <v>973.28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8.5" customHeight="1" x14ac:dyDescent="0.25">
      <c r="A146" s="5">
        <v>145</v>
      </c>
      <c r="B146" s="4" t="s">
        <v>14</v>
      </c>
      <c r="C146" s="4" t="s">
        <v>80</v>
      </c>
      <c r="D146" s="4" t="s">
        <v>14</v>
      </c>
      <c r="E146" s="22">
        <v>44980</v>
      </c>
      <c r="F146" s="23">
        <v>1676</v>
      </c>
      <c r="G146" s="23">
        <f t="shared" si="15"/>
        <v>20112</v>
      </c>
      <c r="H146" s="23">
        <f t="shared" si="16"/>
        <v>1117.3599999999999</v>
      </c>
      <c r="I146" s="23">
        <f t="shared" si="17"/>
        <v>306.64</v>
      </c>
      <c r="J146" s="23" t="s">
        <v>10</v>
      </c>
      <c r="K146" s="23" t="s">
        <v>10</v>
      </c>
      <c r="L146" s="23">
        <f t="shared" si="14"/>
        <v>1424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8.5" customHeight="1" x14ac:dyDescent="0.25">
      <c r="A147" s="5">
        <v>146</v>
      </c>
      <c r="B147" s="4" t="s">
        <v>14</v>
      </c>
      <c r="C147" s="4" t="s">
        <v>80</v>
      </c>
      <c r="D147" s="4" t="s">
        <v>14</v>
      </c>
      <c r="E147" s="22">
        <v>45182</v>
      </c>
      <c r="F147" s="23">
        <v>1676</v>
      </c>
      <c r="G147" s="23">
        <f t="shared" si="15"/>
        <v>20112</v>
      </c>
      <c r="H147" s="23">
        <f t="shared" si="16"/>
        <v>1117.3599999999999</v>
      </c>
      <c r="I147" s="23">
        <f t="shared" si="17"/>
        <v>306.64</v>
      </c>
      <c r="J147" s="23" t="s">
        <v>10</v>
      </c>
      <c r="K147" s="23" t="s">
        <v>10</v>
      </c>
      <c r="L147" s="23">
        <f t="shared" si="14"/>
        <v>1424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8.5" customHeight="1" x14ac:dyDescent="0.25">
      <c r="A148" s="5">
        <v>147</v>
      </c>
      <c r="B148" s="4" t="s">
        <v>42</v>
      </c>
      <c r="C148" s="4" t="s">
        <v>78</v>
      </c>
      <c r="D148" s="4" t="s">
        <v>72</v>
      </c>
      <c r="E148" s="22">
        <v>45139</v>
      </c>
      <c r="F148" s="23">
        <v>817</v>
      </c>
      <c r="G148" s="23">
        <f t="shared" si="15"/>
        <v>9804</v>
      </c>
      <c r="H148" s="23">
        <f t="shared" si="16"/>
        <v>544.64</v>
      </c>
      <c r="I148" s="23">
        <f t="shared" si="17"/>
        <v>306.64</v>
      </c>
      <c r="J148" s="23" t="s">
        <v>10</v>
      </c>
      <c r="K148" s="23" t="s">
        <v>10</v>
      </c>
      <c r="L148" s="23">
        <f t="shared" si="14"/>
        <v>851.28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8.5" customHeight="1" x14ac:dyDescent="0.25">
      <c r="A149" s="5">
        <v>148</v>
      </c>
      <c r="B149" s="4" t="s">
        <v>19</v>
      </c>
      <c r="C149" s="4" t="s">
        <v>78</v>
      </c>
      <c r="D149" s="4" t="s">
        <v>69</v>
      </c>
      <c r="E149" s="22">
        <v>45201</v>
      </c>
      <c r="F149" s="23">
        <v>1212</v>
      </c>
      <c r="G149" s="23">
        <f t="shared" si="15"/>
        <v>14544</v>
      </c>
      <c r="H149" s="23">
        <f t="shared" si="16"/>
        <v>808</v>
      </c>
      <c r="I149" s="23">
        <f t="shared" si="17"/>
        <v>306.64</v>
      </c>
      <c r="J149" s="23" t="s">
        <v>10</v>
      </c>
      <c r="K149" s="23" t="s">
        <v>10</v>
      </c>
      <c r="L149" s="23">
        <f t="shared" si="14"/>
        <v>1114.6399999999999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8.5" customHeight="1" x14ac:dyDescent="0.25">
      <c r="A150" s="5">
        <v>149</v>
      </c>
      <c r="B150" s="4" t="s">
        <v>131</v>
      </c>
      <c r="C150" s="4" t="s">
        <v>78</v>
      </c>
      <c r="D150" s="4" t="s">
        <v>71</v>
      </c>
      <c r="E150" s="22">
        <v>45315</v>
      </c>
      <c r="F150" s="23">
        <v>1676</v>
      </c>
      <c r="G150" s="23">
        <f>ROUND(2115*4,2)+(2115/30*7)+ROUND(F150*6,2)+(F150/30*28)</f>
        <v>20573.766666666666</v>
      </c>
      <c r="H150" s="23">
        <f>ROUND(2115/12,2)*4+(2115/360*7)+ROUND(F150/12,2)*2+(F150/360*28)</f>
        <v>1155.8205555555555</v>
      </c>
      <c r="I150" s="23">
        <f>ROUND(460/12,2)*7+(460/360*7)</f>
        <v>277.25444444444446</v>
      </c>
      <c r="J150" s="23" t="s">
        <v>10</v>
      </c>
      <c r="K150" s="23" t="s">
        <v>10</v>
      </c>
      <c r="L150" s="23">
        <f t="shared" si="14"/>
        <v>1433.075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8.5" customHeight="1" x14ac:dyDescent="0.25">
      <c r="A151" s="5">
        <v>150</v>
      </c>
      <c r="B151" s="4" t="s">
        <v>58</v>
      </c>
      <c r="C151" s="4" t="s">
        <v>78</v>
      </c>
      <c r="D151" s="4" t="s">
        <v>71</v>
      </c>
      <c r="E151" s="22">
        <v>45152</v>
      </c>
      <c r="F151" s="23">
        <v>1676</v>
      </c>
      <c r="G151" s="23">
        <f t="shared" ref="G151:G160" si="18">ROUND(F151*12,2)</f>
        <v>20112</v>
      </c>
      <c r="H151" s="23">
        <f t="shared" ref="H151:H160" si="19">ROUND(F151/12,2)*8</f>
        <v>1117.3599999999999</v>
      </c>
      <c r="I151" s="23">
        <f t="shared" ref="I151:I160" si="20">ROUND(460/12,2)*8</f>
        <v>306.64</v>
      </c>
      <c r="J151" s="23" t="s">
        <v>10</v>
      </c>
      <c r="K151" s="23" t="s">
        <v>10</v>
      </c>
      <c r="L151" s="23">
        <f t="shared" si="14"/>
        <v>1424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8.5" customHeight="1" x14ac:dyDescent="0.25">
      <c r="A152" s="5">
        <v>151</v>
      </c>
      <c r="B152" s="4" t="s">
        <v>14</v>
      </c>
      <c r="C152" s="4" t="s">
        <v>80</v>
      </c>
      <c r="D152" s="4" t="s">
        <v>14</v>
      </c>
      <c r="E152" s="22">
        <v>44987</v>
      </c>
      <c r="F152" s="23">
        <v>1676</v>
      </c>
      <c r="G152" s="23">
        <f t="shared" si="18"/>
        <v>20112</v>
      </c>
      <c r="H152" s="23">
        <f t="shared" si="19"/>
        <v>1117.3599999999999</v>
      </c>
      <c r="I152" s="23">
        <f t="shared" si="20"/>
        <v>306.64</v>
      </c>
      <c r="J152" s="23" t="s">
        <v>10</v>
      </c>
      <c r="K152" s="23" t="s">
        <v>10</v>
      </c>
      <c r="L152" s="23">
        <f t="shared" si="14"/>
        <v>1424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8.5" customHeight="1" x14ac:dyDescent="0.25">
      <c r="A153" s="5">
        <v>152</v>
      </c>
      <c r="B153" s="4" t="s">
        <v>14</v>
      </c>
      <c r="C153" s="4" t="s">
        <v>80</v>
      </c>
      <c r="D153" s="4" t="s">
        <v>14</v>
      </c>
      <c r="E153" s="22">
        <v>45030</v>
      </c>
      <c r="F153" s="23">
        <v>1676</v>
      </c>
      <c r="G153" s="23">
        <f t="shared" si="18"/>
        <v>20112</v>
      </c>
      <c r="H153" s="23">
        <f t="shared" si="19"/>
        <v>1117.3599999999999</v>
      </c>
      <c r="I153" s="23">
        <f t="shared" si="20"/>
        <v>306.64</v>
      </c>
      <c r="J153" s="23" t="s">
        <v>10</v>
      </c>
      <c r="K153" s="23" t="s">
        <v>10</v>
      </c>
      <c r="L153" s="23">
        <f t="shared" si="14"/>
        <v>1424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8.5" customHeight="1" x14ac:dyDescent="0.25">
      <c r="A154" s="5">
        <v>153</v>
      </c>
      <c r="B154" s="4" t="s">
        <v>12</v>
      </c>
      <c r="C154" s="4" t="s">
        <v>80</v>
      </c>
      <c r="D154" s="4" t="s">
        <v>68</v>
      </c>
      <c r="E154" s="22">
        <v>45170</v>
      </c>
      <c r="F154" s="23">
        <v>1000</v>
      </c>
      <c r="G154" s="23">
        <f t="shared" si="18"/>
        <v>12000</v>
      </c>
      <c r="H154" s="23">
        <f t="shared" si="19"/>
        <v>666.64</v>
      </c>
      <c r="I154" s="23">
        <f t="shared" si="20"/>
        <v>306.64</v>
      </c>
      <c r="J154" s="23" t="s">
        <v>10</v>
      </c>
      <c r="K154" s="23" t="s">
        <v>10</v>
      </c>
      <c r="L154" s="23">
        <f t="shared" si="14"/>
        <v>973.28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8.5" customHeight="1" x14ac:dyDescent="0.25">
      <c r="A155" s="5">
        <v>154</v>
      </c>
      <c r="B155" s="4" t="s">
        <v>23</v>
      </c>
      <c r="C155" s="4" t="s">
        <v>80</v>
      </c>
      <c r="D155" s="4" t="s">
        <v>73</v>
      </c>
      <c r="E155" s="22">
        <v>44713</v>
      </c>
      <c r="F155" s="23">
        <v>2392</v>
      </c>
      <c r="G155" s="23">
        <f t="shared" si="18"/>
        <v>28704</v>
      </c>
      <c r="H155" s="23">
        <f t="shared" si="19"/>
        <v>1594.64</v>
      </c>
      <c r="I155" s="23">
        <f t="shared" si="20"/>
        <v>306.64</v>
      </c>
      <c r="J155" s="23" t="s">
        <v>10</v>
      </c>
      <c r="K155" s="23" t="s">
        <v>10</v>
      </c>
      <c r="L155" s="23">
        <f t="shared" si="14"/>
        <v>1901.2800000000002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8.5" customHeight="1" x14ac:dyDescent="0.25">
      <c r="A156" s="5">
        <v>155</v>
      </c>
      <c r="B156" s="4" t="s">
        <v>14</v>
      </c>
      <c r="C156" s="4" t="s">
        <v>80</v>
      </c>
      <c r="D156" s="4" t="s">
        <v>14</v>
      </c>
      <c r="E156" s="22">
        <v>45170</v>
      </c>
      <c r="F156" s="23">
        <v>1676</v>
      </c>
      <c r="G156" s="23">
        <f t="shared" si="18"/>
        <v>20112</v>
      </c>
      <c r="H156" s="23">
        <f t="shared" si="19"/>
        <v>1117.3599999999999</v>
      </c>
      <c r="I156" s="23">
        <f t="shared" si="20"/>
        <v>306.64</v>
      </c>
      <c r="J156" s="23" t="s">
        <v>10</v>
      </c>
      <c r="K156" s="23" t="s">
        <v>10</v>
      </c>
      <c r="L156" s="23">
        <f t="shared" si="14"/>
        <v>1424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8.5" customHeight="1" x14ac:dyDescent="0.25">
      <c r="A157" s="5">
        <v>156</v>
      </c>
      <c r="B157" s="4" t="s">
        <v>14</v>
      </c>
      <c r="C157" s="4" t="s">
        <v>80</v>
      </c>
      <c r="D157" s="4" t="s">
        <v>14</v>
      </c>
      <c r="E157" s="22">
        <v>45271</v>
      </c>
      <c r="F157" s="23">
        <v>1676</v>
      </c>
      <c r="G157" s="23">
        <f t="shared" si="18"/>
        <v>20112</v>
      </c>
      <c r="H157" s="23">
        <f t="shared" si="19"/>
        <v>1117.3599999999999</v>
      </c>
      <c r="I157" s="23">
        <f t="shared" si="20"/>
        <v>306.64</v>
      </c>
      <c r="J157" s="23" t="s">
        <v>10</v>
      </c>
      <c r="K157" s="23" t="s">
        <v>10</v>
      </c>
      <c r="L157" s="23">
        <f t="shared" si="14"/>
        <v>1424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8.5" customHeight="1" x14ac:dyDescent="0.25">
      <c r="A158" s="5">
        <v>157</v>
      </c>
      <c r="B158" s="4" t="s">
        <v>53</v>
      </c>
      <c r="C158" s="4" t="s">
        <v>78</v>
      </c>
      <c r="D158" s="4" t="s">
        <v>69</v>
      </c>
      <c r="E158" s="22">
        <v>44774</v>
      </c>
      <c r="F158" s="23">
        <v>1212</v>
      </c>
      <c r="G158" s="23">
        <f t="shared" si="18"/>
        <v>14544</v>
      </c>
      <c r="H158" s="23">
        <f t="shared" si="19"/>
        <v>808</v>
      </c>
      <c r="I158" s="23">
        <f t="shared" si="20"/>
        <v>306.64</v>
      </c>
      <c r="J158" s="23" t="s">
        <v>10</v>
      </c>
      <c r="K158" s="23" t="s">
        <v>10</v>
      </c>
      <c r="L158" s="23">
        <f t="shared" si="14"/>
        <v>1114.6399999999999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8.5" customHeight="1" x14ac:dyDescent="0.25">
      <c r="A159" s="5">
        <v>158</v>
      </c>
      <c r="B159" s="4" t="s">
        <v>60</v>
      </c>
      <c r="C159" s="4" t="s">
        <v>78</v>
      </c>
      <c r="D159" s="4" t="s">
        <v>69</v>
      </c>
      <c r="E159" s="22">
        <v>43831</v>
      </c>
      <c r="F159" s="23">
        <v>1212</v>
      </c>
      <c r="G159" s="23">
        <f t="shared" si="18"/>
        <v>14544</v>
      </c>
      <c r="H159" s="23">
        <f t="shared" si="19"/>
        <v>808</v>
      </c>
      <c r="I159" s="23">
        <f t="shared" si="20"/>
        <v>306.64</v>
      </c>
      <c r="J159" s="23" t="s">
        <v>10</v>
      </c>
      <c r="K159" s="23" t="s">
        <v>10</v>
      </c>
      <c r="L159" s="23">
        <f t="shared" si="14"/>
        <v>1114.6399999999999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8.5" customHeight="1" x14ac:dyDescent="0.25">
      <c r="A160" s="5">
        <v>159</v>
      </c>
      <c r="B160" s="4" t="s">
        <v>62</v>
      </c>
      <c r="C160" s="4" t="s">
        <v>78</v>
      </c>
      <c r="D160" s="4" t="s">
        <v>70</v>
      </c>
      <c r="E160" s="22">
        <v>45183</v>
      </c>
      <c r="F160" s="23">
        <v>986</v>
      </c>
      <c r="G160" s="23">
        <f t="shared" si="18"/>
        <v>11832</v>
      </c>
      <c r="H160" s="23">
        <f t="shared" si="19"/>
        <v>657.36</v>
      </c>
      <c r="I160" s="23">
        <f t="shared" si="20"/>
        <v>306.64</v>
      </c>
      <c r="J160" s="23" t="s">
        <v>10</v>
      </c>
      <c r="K160" s="23" t="s">
        <v>10</v>
      </c>
      <c r="L160" s="23">
        <f t="shared" si="14"/>
        <v>964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8.5" customHeight="1" x14ac:dyDescent="0.25">
      <c r="A161" s="5">
        <v>160</v>
      </c>
      <c r="B161" s="4" t="s">
        <v>11</v>
      </c>
      <c r="C161" s="4" t="s">
        <v>78</v>
      </c>
      <c r="D161" s="4" t="s">
        <v>67</v>
      </c>
      <c r="E161" s="22">
        <v>45446</v>
      </c>
      <c r="F161" s="23">
        <v>2368</v>
      </c>
      <c r="G161" s="23">
        <f>ROUND(F161*6,2)+(F161/30*28)</f>
        <v>16418.133333333331</v>
      </c>
      <c r="H161" s="23">
        <f>ROUND(F161/12,2)*2+(F161/360*28)</f>
        <v>578.83777777777777</v>
      </c>
      <c r="I161" s="23">
        <f>ROUND(460/12,2)*2+(460/360*28)</f>
        <v>112.43777777777777</v>
      </c>
      <c r="J161" s="23" t="s">
        <v>10</v>
      </c>
      <c r="K161" s="23" t="s">
        <v>10</v>
      </c>
      <c r="L161" s="23">
        <f t="shared" si="14"/>
        <v>691.27555555555557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8.5" customHeight="1" x14ac:dyDescent="0.25">
      <c r="A162" s="5">
        <v>161</v>
      </c>
      <c r="B162" s="4" t="s">
        <v>14</v>
      </c>
      <c r="C162" s="4" t="s">
        <v>80</v>
      </c>
      <c r="D162" s="4" t="s">
        <v>14</v>
      </c>
      <c r="E162" s="22">
        <v>45027</v>
      </c>
      <c r="F162" s="23">
        <v>1676</v>
      </c>
      <c r="G162" s="23">
        <f>ROUND(F162*12,2)</f>
        <v>20112</v>
      </c>
      <c r="H162" s="23">
        <f>ROUND(F162/12,2)*8</f>
        <v>1117.3599999999999</v>
      </c>
      <c r="I162" s="23">
        <f>ROUND(460/12,2)*8</f>
        <v>306.64</v>
      </c>
      <c r="J162" s="23" t="s">
        <v>10</v>
      </c>
      <c r="K162" s="23" t="s">
        <v>10</v>
      </c>
      <c r="L162" s="23">
        <f t="shared" si="14"/>
        <v>1424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8.5" customHeight="1" x14ac:dyDescent="0.25">
      <c r="A163" s="5">
        <v>162</v>
      </c>
      <c r="B163" s="4" t="s">
        <v>63</v>
      </c>
      <c r="C163" s="4" t="s">
        <v>78</v>
      </c>
      <c r="D163" s="4" t="s">
        <v>69</v>
      </c>
      <c r="E163" s="22">
        <v>45177</v>
      </c>
      <c r="F163" s="23">
        <v>1212</v>
      </c>
      <c r="G163" s="23">
        <f>ROUND(F163*12,2)</f>
        <v>14544</v>
      </c>
      <c r="H163" s="23">
        <f>ROUND(F163/12,2)*8</f>
        <v>808</v>
      </c>
      <c r="I163" s="23">
        <f>ROUND(460/12,2)*8</f>
        <v>306.64</v>
      </c>
      <c r="J163" s="23" t="s">
        <v>10</v>
      </c>
      <c r="K163" s="23" t="s">
        <v>10</v>
      </c>
      <c r="L163" s="23">
        <f t="shared" si="14"/>
        <v>1114.6399999999999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39" customHeight="1" x14ac:dyDescent="0.25">
      <c r="A164" s="5">
        <v>163</v>
      </c>
      <c r="B164" s="4" t="s">
        <v>84</v>
      </c>
      <c r="C164" s="4" t="s">
        <v>78</v>
      </c>
      <c r="D164" s="4" t="s">
        <v>67</v>
      </c>
      <c r="E164" s="22">
        <v>45505</v>
      </c>
      <c r="F164" s="23">
        <v>2368</v>
      </c>
      <c r="G164" s="23">
        <f>ROUND(F164*5,2)</f>
        <v>11840</v>
      </c>
      <c r="H164" s="23">
        <f>ROUND(F164/12,2)*1</f>
        <v>197.33</v>
      </c>
      <c r="I164" s="23">
        <f>ROUND(460/12,2)*1</f>
        <v>38.33</v>
      </c>
      <c r="J164" s="23" t="s">
        <v>10</v>
      </c>
      <c r="K164" s="23" t="s">
        <v>10</v>
      </c>
      <c r="L164" s="23">
        <f t="shared" si="14"/>
        <v>235.66000000000003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6.25" customHeight="1" x14ac:dyDescent="0.25">
      <c r="A165" s="5">
        <v>164</v>
      </c>
      <c r="B165" s="4" t="s">
        <v>14</v>
      </c>
      <c r="C165" s="4" t="s">
        <v>80</v>
      </c>
      <c r="D165" s="4" t="s">
        <v>14</v>
      </c>
      <c r="E165" s="22">
        <v>45170</v>
      </c>
      <c r="F165" s="23">
        <v>1676</v>
      </c>
      <c r="G165" s="23">
        <f>ROUND(F165*12,2)</f>
        <v>20112</v>
      </c>
      <c r="H165" s="23">
        <f>ROUND(F165/12,2)*8</f>
        <v>1117.3599999999999</v>
      </c>
      <c r="I165" s="23">
        <f>ROUND(460/12,2)*8</f>
        <v>306.64</v>
      </c>
      <c r="J165" s="23" t="s">
        <v>10</v>
      </c>
      <c r="K165" s="23" t="s">
        <v>10</v>
      </c>
      <c r="L165" s="23">
        <f t="shared" si="14"/>
        <v>1424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6.25" customHeight="1" x14ac:dyDescent="0.25">
      <c r="A166" s="5">
        <v>165</v>
      </c>
      <c r="B166" s="4" t="s">
        <v>20</v>
      </c>
      <c r="C166" s="4" t="s">
        <v>78</v>
      </c>
      <c r="D166" s="4" t="s">
        <v>71</v>
      </c>
      <c r="E166" s="22">
        <v>45505</v>
      </c>
      <c r="F166" s="23">
        <v>1676</v>
      </c>
      <c r="G166" s="23">
        <f>ROUND(F166*5,2)</f>
        <v>8380</v>
      </c>
      <c r="H166" s="23">
        <f>ROUND(F166/12,2)*1</f>
        <v>139.66999999999999</v>
      </c>
      <c r="I166" s="23">
        <f>ROUND(460/12,2)*1</f>
        <v>38.33</v>
      </c>
      <c r="J166" s="23" t="s">
        <v>10</v>
      </c>
      <c r="K166" s="23" t="s">
        <v>10</v>
      </c>
      <c r="L166" s="23">
        <f t="shared" si="14"/>
        <v>178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6.25" customHeight="1" x14ac:dyDescent="0.25">
      <c r="A167" s="5">
        <v>166</v>
      </c>
      <c r="B167" s="4" t="s">
        <v>18</v>
      </c>
      <c r="C167" s="4" t="s">
        <v>78</v>
      </c>
      <c r="D167" s="4" t="s">
        <v>69</v>
      </c>
      <c r="E167" s="22">
        <v>44774</v>
      </c>
      <c r="F167" s="23">
        <v>1212</v>
      </c>
      <c r="G167" s="23">
        <f>ROUND(F167*12,2)</f>
        <v>14544</v>
      </c>
      <c r="H167" s="23">
        <f>ROUND(F167/12,2)*8</f>
        <v>808</v>
      </c>
      <c r="I167" s="23">
        <f>ROUND(460/12,2)*8</f>
        <v>306.64</v>
      </c>
      <c r="J167" s="23" t="s">
        <v>10</v>
      </c>
      <c r="K167" s="23" t="s">
        <v>10</v>
      </c>
      <c r="L167" s="23">
        <f t="shared" si="14"/>
        <v>1114.6399999999999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6.25" customHeight="1" x14ac:dyDescent="0.25">
      <c r="A168" s="5">
        <v>167</v>
      </c>
      <c r="B168" s="4" t="s">
        <v>49</v>
      </c>
      <c r="C168" s="4" t="s">
        <v>78</v>
      </c>
      <c r="D168" s="4" t="s">
        <v>69</v>
      </c>
      <c r="E168" s="22">
        <v>45474</v>
      </c>
      <c r="F168" s="23">
        <v>1212</v>
      </c>
      <c r="G168" s="23">
        <f>ROUND(F168*6,2)+(F168/30*0)</f>
        <v>7272</v>
      </c>
      <c r="H168" s="23">
        <f>ROUND(F168/12,2)*2+(F168/360*0)</f>
        <v>202</v>
      </c>
      <c r="I168" s="23">
        <f>ROUND(460/12,2)*2+(460/360*0)</f>
        <v>76.66</v>
      </c>
      <c r="J168" s="23" t="s">
        <v>10</v>
      </c>
      <c r="K168" s="23" t="s">
        <v>10</v>
      </c>
      <c r="L168" s="23">
        <f t="shared" si="14"/>
        <v>278.65999999999997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6.25" customHeight="1" x14ac:dyDescent="0.25">
      <c r="A169" s="5">
        <v>168</v>
      </c>
      <c r="B169" s="4" t="s">
        <v>12</v>
      </c>
      <c r="C169" s="4" t="s">
        <v>80</v>
      </c>
      <c r="D169" s="4" t="s">
        <v>68</v>
      </c>
      <c r="E169" s="22">
        <v>45028</v>
      </c>
      <c r="F169" s="23">
        <v>1000</v>
      </c>
      <c r="G169" s="23">
        <f>ROUND(F169*12,2)</f>
        <v>12000</v>
      </c>
      <c r="H169" s="23">
        <f>ROUND(F169/12,2)*8</f>
        <v>666.64</v>
      </c>
      <c r="I169" s="23">
        <f>ROUND(460/12,2)*8</f>
        <v>306.64</v>
      </c>
      <c r="J169" s="23" t="s">
        <v>10</v>
      </c>
      <c r="K169" s="23" t="s">
        <v>10</v>
      </c>
      <c r="L169" s="23">
        <f t="shared" si="14"/>
        <v>973.28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</sheetData>
  <autoFilter ref="A1:V164" xr:uid="{488D5FFF-3553-4620-81E7-72B39DC1AC1F}"/>
  <dataValidations count="1">
    <dataValidation type="list" allowBlank="1" showErrorMessage="1" sqref="B150 D135:E135 B135 B152:B159" xr:uid="{FC546A2A-30AE-4AB2-B223-71DAB2DCD0D3}">
      <formula1>DENOMINACION_PUESTO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ADD1-B43B-47DC-AA10-403DBC01D3C6}">
  <dimension ref="A1:V1000"/>
  <sheetViews>
    <sheetView workbookViewId="0">
      <selection activeCell="B1" sqref="B1"/>
    </sheetView>
  </sheetViews>
  <sheetFormatPr baseColWidth="10" defaultColWidth="14.42578125" defaultRowHeight="15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15" t="s">
        <v>109</v>
      </c>
      <c r="B1" s="21">
        <v>45535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4.5" customHeight="1" x14ac:dyDescent="0.25">
      <c r="A2" s="15" t="s">
        <v>110</v>
      </c>
      <c r="B2" s="17" t="s">
        <v>111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4.5" customHeight="1" x14ac:dyDescent="0.25">
      <c r="A3" s="15" t="s">
        <v>112</v>
      </c>
      <c r="B3" s="18" t="s">
        <v>113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4.5" customHeight="1" x14ac:dyDescent="0.25">
      <c r="A4" s="15" t="s">
        <v>114</v>
      </c>
      <c r="B4" s="18" t="s">
        <v>115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4.5" customHeight="1" x14ac:dyDescent="0.25">
      <c r="A5" s="15" t="s">
        <v>116</v>
      </c>
      <c r="B5" s="19" t="s">
        <v>117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4.5" customHeight="1" x14ac:dyDescent="0.25">
      <c r="A6" s="15" t="s">
        <v>118</v>
      </c>
      <c r="B6" s="18" t="s">
        <v>119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4.5" customHeight="1" x14ac:dyDescent="0.25">
      <c r="A7" s="20" t="s">
        <v>120</v>
      </c>
      <c r="B7" s="11" t="s">
        <v>121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34.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34.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34.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34.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34.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34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34.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34.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34.5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34.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34.5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34.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34.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34.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34.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34.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34.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34.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34.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34.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34.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34.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34.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34.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34.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34.5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34.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34.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34.5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34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34.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34.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34.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34.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34.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34.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34.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34.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34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34.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34.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34.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34.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34.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34.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34.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34.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34.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34.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34.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34.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34.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34.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34.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34.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34.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34.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34.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34.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ht="34.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ht="34.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ht="34.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ht="34.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34.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ht="34.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ht="34.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34.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ht="34.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34.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34.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34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34.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34.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34.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34.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34.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34.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34.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34.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34.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ht="34.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ht="34.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34.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34.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34.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ht="34.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34.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34.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34.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34.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34.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34.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34.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34.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34.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34.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34.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34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34.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34.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34.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34.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34.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34.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34.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34.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34.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34.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34.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34.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34.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34.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34.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34.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34.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34.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34.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34.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34.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34.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ht="34.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ht="34.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34.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34.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ht="34.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ht="34.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34.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1:22" ht="34.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ht="34.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ht="34.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ht="34.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34.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ht="34.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ht="34.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34.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ht="34.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ht="34.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ht="34.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ht="34.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34.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ht="34.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ht="34.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34.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34.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ht="34.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34.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34.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ht="34.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ht="34.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ht="34.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ht="34.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34.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ht="34.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ht="34.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ht="34.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34.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ht="34.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ht="34.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</row>
    <row r="166" spans="1:22" ht="34.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</row>
    <row r="167" spans="1:22" ht="34.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ht="34.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ht="34.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ht="34.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 ht="34.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ht="34.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ht="34.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34.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ht="34.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ht="34.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ht="34.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ht="34.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34.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ht="34.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ht="34.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34.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34.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ht="34.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ht="34.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34.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34.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ht="34.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ht="34.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34.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34.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ht="34.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ht="34.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34.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34.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ht="34.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ht="34.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34.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34.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ht="34.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ht="34.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34.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34.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ht="34.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ht="34.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34.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</row>
    <row r="207" spans="1:22" ht="34.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</row>
    <row r="208" spans="1:22" ht="34.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</row>
    <row r="209" spans="1:22" ht="34.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</row>
    <row r="210" spans="1:22" ht="34.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</row>
    <row r="211" spans="1:22" ht="34.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</row>
    <row r="212" spans="1:22" ht="34.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</row>
    <row r="213" spans="1:22" ht="34.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</row>
    <row r="214" spans="1:22" ht="34.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t="34.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1:22" ht="34.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1:22" ht="34.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</row>
    <row r="218" spans="1:22" ht="34.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</row>
    <row r="219" spans="1:22" ht="34.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</row>
    <row r="220" spans="1:22" ht="34.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</row>
    <row r="221" spans="1:22" ht="34.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</row>
    <row r="222" spans="1:22" ht="34.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</row>
    <row r="223" spans="1:22" ht="34.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</row>
    <row r="224" spans="1:22" ht="34.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</row>
    <row r="225" spans="1:22" ht="34.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</row>
    <row r="226" spans="1:22" ht="34.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</row>
    <row r="227" spans="1:22" ht="34.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</row>
    <row r="228" spans="1:22" ht="34.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</row>
    <row r="229" spans="1:22" ht="34.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</row>
    <row r="230" spans="1:22" ht="34.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</row>
    <row r="231" spans="1:22" ht="34.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</row>
    <row r="232" spans="1:22" ht="34.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</row>
    <row r="233" spans="1:22" ht="34.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</row>
    <row r="234" spans="1:22" ht="34.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</row>
    <row r="235" spans="1:22" ht="34.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</row>
    <row r="236" spans="1:22" ht="34.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</row>
    <row r="237" spans="1:22" ht="34.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</row>
    <row r="238" spans="1:22" ht="34.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 ht="34.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 ht="34.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 ht="34.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 ht="34.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 ht="34.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 ht="34.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 ht="34.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 ht="34.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 ht="34.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 ht="34.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 ht="34.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 ht="34.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 ht="34.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 ht="34.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 ht="34.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 ht="34.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 ht="34.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 ht="34.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 ht="34.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 ht="34.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</row>
    <row r="259" spans="1:22" ht="34.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</row>
    <row r="260" spans="1:22" ht="34.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</row>
    <row r="261" spans="1:22" ht="34.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</row>
    <row r="262" spans="1:22" ht="34.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</row>
    <row r="263" spans="1:22" ht="34.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</row>
    <row r="264" spans="1:22" ht="34.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</row>
    <row r="265" spans="1:22" ht="34.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</row>
    <row r="266" spans="1:22" ht="34.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</row>
    <row r="267" spans="1:22" ht="34.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</row>
    <row r="268" spans="1:22" ht="34.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</row>
    <row r="269" spans="1:22" ht="34.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</row>
    <row r="270" spans="1:22" ht="34.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 ht="34.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 ht="34.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 ht="34.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 ht="34.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 ht="34.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 ht="34.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 ht="34.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 ht="34.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 ht="34.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 ht="34.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</row>
    <row r="281" spans="1:22" ht="34.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2" ht="34.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</row>
    <row r="283" spans="1:22" ht="34.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</row>
    <row r="284" spans="1:22" ht="34.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</row>
    <row r="285" spans="1:22" ht="34.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</row>
    <row r="286" spans="1:22" ht="34.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</row>
    <row r="287" spans="1:22" ht="34.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</row>
    <row r="288" spans="1:22" ht="34.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</row>
    <row r="289" spans="1:22" ht="34.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</row>
    <row r="290" spans="1:22" ht="34.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</row>
    <row r="291" spans="1:22" ht="34.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1:22" ht="34.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</row>
    <row r="293" spans="1:22" ht="34.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</row>
    <row r="294" spans="1:22" ht="34.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</row>
    <row r="295" spans="1:22" ht="34.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</row>
    <row r="296" spans="1:22" ht="34.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</row>
    <row r="297" spans="1:22" ht="34.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</row>
    <row r="298" spans="1:22" ht="34.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</row>
    <row r="299" spans="1:22" ht="34.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</row>
    <row r="300" spans="1:22" ht="34.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</row>
    <row r="301" spans="1:22" ht="34.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</row>
    <row r="302" spans="1:22" ht="34.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 ht="34.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</row>
    <row r="304" spans="1:22" ht="34.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</row>
    <row r="305" spans="1:22" ht="34.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 ht="34.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</row>
    <row r="307" spans="1:22" ht="34.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</row>
    <row r="308" spans="1:22" ht="34.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</row>
    <row r="309" spans="1:22" ht="34.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</row>
    <row r="310" spans="1:22" ht="34.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</row>
    <row r="311" spans="1:22" ht="34.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</row>
    <row r="312" spans="1:22" ht="34.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 ht="34.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 ht="34.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 ht="34.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</row>
    <row r="316" spans="1:22" ht="34.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</row>
    <row r="317" spans="1:22" ht="34.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2" ht="34.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1:22" ht="34.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1:22" ht="34.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1:22" ht="34.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1:22" ht="34.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</row>
    <row r="323" spans="1:22" ht="34.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1:22" ht="34.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</row>
    <row r="325" spans="1:22" ht="34.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</row>
    <row r="326" spans="1:22" ht="34.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1:22" ht="34.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1:22" ht="34.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1:22" ht="34.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1:22" ht="34.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1:22" ht="34.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1:22" ht="34.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1:22" ht="34.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1:22" ht="34.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1:22" ht="34.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1:22" ht="34.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1:22" ht="34.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1:22" ht="34.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ht="34.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1:22" ht="34.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1:22" ht="34.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1:22" ht="34.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1:22" ht="34.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1:22" ht="34.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1:22" ht="34.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1:22" ht="34.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1:22" ht="34.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1:22" ht="34.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1:22" ht="34.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1:22" ht="34.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</row>
    <row r="351" spans="1:22" ht="34.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</row>
    <row r="352" spans="1:22" ht="34.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</row>
    <row r="353" spans="1:22" ht="34.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1:22" ht="34.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 ht="34.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 ht="34.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 ht="34.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 ht="34.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1:22" ht="34.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1:22" ht="34.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1:22" ht="34.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1:22" ht="34.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 ht="34.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 ht="34.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 ht="34.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 ht="34.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1:22" ht="34.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1:22" ht="34.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1:22" ht="34.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1:22" ht="34.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 ht="34.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 ht="34.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 ht="34.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ht="34.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 ht="34.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ht="34.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ht="34.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ht="34.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ht="34.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ht="34.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ht="34.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ht="34.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ht="34.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 ht="34.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 ht="34.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 ht="34.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 ht="34.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 ht="34.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 ht="34.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 ht="34.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1:22" ht="34.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1:22" ht="34.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1:22" ht="34.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1:22" ht="34.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1:22" ht="34.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1:22" ht="34.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1:22" ht="34.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1:22" ht="34.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</row>
    <row r="399" spans="1:22" ht="34.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</row>
    <row r="400" spans="1:22" ht="34.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</row>
    <row r="401" spans="1:22" ht="34.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</row>
    <row r="402" spans="1:22" ht="34.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1:22" ht="34.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1:22" ht="34.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1:22" ht="34.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1:22" ht="34.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</row>
    <row r="407" spans="1:22" ht="34.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</row>
    <row r="408" spans="1:22" ht="34.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</row>
    <row r="409" spans="1:22" ht="34.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1:22" ht="34.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1:22" ht="34.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1:22" ht="34.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1:22" ht="34.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1:22" ht="34.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1:22" ht="34.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1:22" ht="34.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1:22" ht="34.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1:22" ht="34.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1:22" ht="34.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1:22" ht="34.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1:22" ht="34.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1:22" ht="34.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1:22" ht="34.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1:22" ht="34.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1:22" ht="34.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 ht="34.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 ht="34.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 ht="34.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 ht="34.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1:22" ht="34.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1:22" ht="34.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 ht="34.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 ht="34.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 ht="34.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 ht="34.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 ht="34.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1:22" ht="34.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1:22" ht="34.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1:22" ht="34.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1:22" ht="34.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1:22" ht="34.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1:22" ht="34.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1:22" ht="34.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1:22" ht="34.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1:22" ht="34.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1:22" ht="34.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1:22" ht="34.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1:22" ht="34.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1:22" ht="34.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1:22" ht="34.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1:22" ht="34.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1:22" ht="34.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1:22" ht="34.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1:22" ht="34.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1:22" ht="34.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1:22" ht="34.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ht="34.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1:22" ht="34.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1:22" ht="34.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1:22" ht="34.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1:22" ht="34.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ht="34.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1:22" ht="34.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1:22" ht="34.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1:22" ht="34.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1:22" ht="34.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ht="34.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1:22" ht="34.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1:22" ht="34.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1:22" ht="34.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1:22" ht="34.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1:22" ht="34.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1:22" ht="34.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1:22" ht="34.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1:22" ht="34.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1:22" ht="34.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ht="34.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1:22" ht="34.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1:22" ht="34.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1:22" ht="34.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1:22" ht="34.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1:22" ht="34.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1:22" ht="34.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1:22" ht="34.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1:22" ht="34.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1:22" ht="34.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1:22" ht="34.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1:22" ht="34.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1:22" ht="34.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ht="34.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ht="34.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ht="34.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ht="34.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ht="34.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1:22" ht="34.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1:22" ht="34.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ht="34.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ht="34.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ht="34.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ht="34.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1:22" ht="34.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1:22" ht="34.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1:22" ht="34.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ht="34.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1:22" ht="34.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ht="34.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ht="34.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1:22" ht="34.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ht="34.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ht="34.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1:22" ht="34.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1:22" ht="34.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1:22" ht="34.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1:22" ht="34.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1:22" ht="34.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1:22" ht="34.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1:22" ht="34.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1:22" ht="34.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1:22" ht="34.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1:22" ht="34.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1:22" ht="34.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1:22" ht="34.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1:22" ht="34.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1:22" ht="34.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1:22" ht="34.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1:22" ht="34.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1:22" ht="34.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1:22" ht="34.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1:22" ht="34.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1:22" ht="34.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1:22" ht="34.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1:22" ht="34.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1:22" ht="34.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1:22" ht="34.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1:22" ht="34.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1:22" ht="34.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1:22" ht="34.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1:22" ht="34.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1:22" ht="34.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ht="34.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ht="34.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ht="34.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ht="34.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1:22" ht="34.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1:22" ht="34.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ht="34.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1:22" ht="34.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1:22" ht="34.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1:22" ht="34.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1:22" ht="34.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1:22" ht="34.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1:22" ht="34.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ht="34.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ht="34.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1:22" ht="34.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1:22" ht="34.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1:22" ht="34.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1:22" ht="34.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1:22" ht="34.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1:22" ht="34.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1:22" ht="34.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1:22" ht="34.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1:22" ht="34.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1:22" ht="34.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ht="34.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ht="34.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1:22" ht="34.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1:22" ht="34.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1:22" ht="34.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1:22" ht="34.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ht="34.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ht="34.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ht="34.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ht="34.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1:22" ht="34.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1:22" ht="34.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1:22" ht="34.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1:22" ht="34.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</row>
    <row r="579" spans="1:22" ht="34.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1:22" ht="34.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</row>
    <row r="581" spans="1:22" ht="34.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</row>
    <row r="582" spans="1:22" ht="34.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1:22" ht="34.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1:22" ht="34.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1:22" ht="34.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1:22" ht="34.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1:22" ht="34.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1:22" ht="34.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1:22" ht="34.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1:22" ht="34.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1:22" ht="34.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1:22" ht="34.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1:22" ht="34.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1:22" ht="34.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1:22" ht="34.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1:22" ht="34.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1:22" ht="34.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</row>
    <row r="598" spans="1:22" ht="34.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</row>
    <row r="599" spans="1:22" ht="34.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1:22" ht="34.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</row>
    <row r="601" spans="1:22" ht="34.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</row>
    <row r="602" spans="1:22" ht="34.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</row>
    <row r="603" spans="1:22" ht="34.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ht="34.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</row>
    <row r="605" spans="1:22" ht="34.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</row>
    <row r="606" spans="1:22" ht="34.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</row>
    <row r="607" spans="1:22" ht="34.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</row>
    <row r="608" spans="1:22" ht="34.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</row>
    <row r="609" spans="1:22" ht="34.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</row>
    <row r="610" spans="1:22" ht="34.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</row>
    <row r="611" spans="1:22" ht="34.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</row>
    <row r="612" spans="1:22" ht="34.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</row>
    <row r="613" spans="1:22" ht="34.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</row>
    <row r="614" spans="1:22" ht="34.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</row>
    <row r="615" spans="1:22" ht="34.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</row>
    <row r="616" spans="1:22" ht="34.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</row>
    <row r="617" spans="1:22" ht="34.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</row>
    <row r="618" spans="1:22" ht="34.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</row>
    <row r="619" spans="1:22" ht="34.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</row>
    <row r="620" spans="1:22" ht="34.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</row>
    <row r="621" spans="1:22" ht="34.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</row>
    <row r="622" spans="1:22" ht="34.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</row>
    <row r="623" spans="1:22" ht="34.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</row>
    <row r="624" spans="1:22" ht="34.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</row>
    <row r="625" spans="1:22" ht="34.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</row>
    <row r="626" spans="1:22" ht="34.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</row>
    <row r="627" spans="1:22" ht="34.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</row>
    <row r="628" spans="1:22" ht="34.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</row>
    <row r="629" spans="1:22" ht="34.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</row>
    <row r="630" spans="1:22" ht="34.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</row>
    <row r="631" spans="1:22" ht="34.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</row>
    <row r="632" spans="1:22" ht="34.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</row>
    <row r="633" spans="1:22" ht="34.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</row>
    <row r="634" spans="1:22" ht="34.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</row>
    <row r="635" spans="1:22" ht="34.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</row>
    <row r="636" spans="1:22" ht="34.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</row>
    <row r="637" spans="1:22" ht="34.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</row>
    <row r="638" spans="1:22" ht="34.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</row>
    <row r="639" spans="1:22" ht="34.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</row>
    <row r="640" spans="1:22" ht="34.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</row>
    <row r="641" spans="1:22" ht="34.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</row>
    <row r="642" spans="1:22" ht="34.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</row>
    <row r="643" spans="1:22" ht="34.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</row>
    <row r="644" spans="1:22" ht="34.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</row>
    <row r="645" spans="1:22" ht="34.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</row>
    <row r="646" spans="1:22" ht="34.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</row>
    <row r="647" spans="1:22" ht="34.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</row>
    <row r="648" spans="1:22" ht="34.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</row>
    <row r="649" spans="1:22" ht="34.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</row>
    <row r="650" spans="1:22" ht="34.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</row>
    <row r="651" spans="1:22" ht="34.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</row>
    <row r="652" spans="1:22" ht="34.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</row>
    <row r="653" spans="1:22" ht="34.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</row>
    <row r="654" spans="1:22" ht="34.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</row>
    <row r="655" spans="1:22" ht="34.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</row>
    <row r="656" spans="1:22" ht="34.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</row>
    <row r="657" spans="1:22" ht="34.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</row>
    <row r="658" spans="1:22" ht="34.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</row>
    <row r="659" spans="1:22" ht="34.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</row>
    <row r="660" spans="1:22" ht="34.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ht="34.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ht="34.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</row>
    <row r="663" spans="1:22" ht="34.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</row>
    <row r="664" spans="1:22" ht="34.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</row>
    <row r="665" spans="1:22" ht="34.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</row>
    <row r="666" spans="1:22" ht="34.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ht="34.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</row>
    <row r="668" spans="1:22" ht="34.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</row>
    <row r="669" spans="1:22" ht="34.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</row>
    <row r="670" spans="1:22" ht="34.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</row>
    <row r="671" spans="1:22" ht="34.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</row>
    <row r="672" spans="1:22" ht="34.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ht="34.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</row>
    <row r="674" spans="1:22" ht="34.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</row>
    <row r="675" spans="1:22" ht="34.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</row>
    <row r="676" spans="1:22" ht="34.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ht="34.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ht="34.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ht="34.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ht="34.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ht="34.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ht="34.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ht="34.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ht="34.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</row>
    <row r="685" spans="1:22" ht="34.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</row>
    <row r="686" spans="1:22" ht="34.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</row>
    <row r="687" spans="1:22" ht="34.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</row>
    <row r="688" spans="1:22" ht="34.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</row>
    <row r="689" spans="1:22" ht="34.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</row>
    <row r="690" spans="1:22" ht="34.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</row>
    <row r="691" spans="1:22" ht="34.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</row>
    <row r="692" spans="1:22" ht="34.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</row>
    <row r="693" spans="1:22" ht="34.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</row>
    <row r="694" spans="1:22" ht="34.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</row>
    <row r="695" spans="1:22" ht="34.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</row>
    <row r="696" spans="1:22" ht="34.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</row>
    <row r="697" spans="1:22" ht="34.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</row>
    <row r="698" spans="1:22" ht="34.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</row>
    <row r="699" spans="1:22" ht="34.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</row>
    <row r="700" spans="1:22" ht="34.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</row>
    <row r="701" spans="1:22" ht="34.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</row>
    <row r="702" spans="1:22" ht="34.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</row>
    <row r="703" spans="1:22" ht="34.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</row>
    <row r="704" spans="1:22" ht="34.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</row>
    <row r="705" spans="1:22" ht="34.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ht="34.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</row>
    <row r="707" spans="1:22" ht="34.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</row>
    <row r="708" spans="1:22" ht="34.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</row>
    <row r="709" spans="1:22" ht="34.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</row>
    <row r="710" spans="1:22" ht="34.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</row>
    <row r="711" spans="1:22" ht="34.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</row>
    <row r="712" spans="1:22" ht="34.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</row>
    <row r="713" spans="1:22" ht="34.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</row>
    <row r="714" spans="1:22" ht="34.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</row>
    <row r="715" spans="1:22" ht="34.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ht="34.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ht="34.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</row>
    <row r="718" spans="1:22" ht="34.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</row>
    <row r="719" spans="1:22" ht="34.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ht="34.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ht="34.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ht="34.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ht="34.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</row>
    <row r="724" spans="1:22" ht="34.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</row>
    <row r="725" spans="1:22" ht="34.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</row>
    <row r="726" spans="1:22" ht="34.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</row>
    <row r="727" spans="1:22" ht="34.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</row>
    <row r="728" spans="1:22" ht="34.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</row>
    <row r="729" spans="1:22" ht="34.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</row>
    <row r="730" spans="1:22" ht="34.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ht="34.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</row>
    <row r="732" spans="1:22" ht="34.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</row>
    <row r="733" spans="1:22" ht="34.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</row>
    <row r="734" spans="1:22" ht="34.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</row>
    <row r="735" spans="1:22" ht="34.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ht="34.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</row>
    <row r="737" spans="1:22" ht="34.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</row>
    <row r="738" spans="1:22" ht="34.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</row>
    <row r="739" spans="1:22" ht="34.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</row>
    <row r="740" spans="1:22" ht="34.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</row>
    <row r="741" spans="1:22" ht="34.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</row>
    <row r="742" spans="1:22" ht="34.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</row>
    <row r="743" spans="1:22" ht="34.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</row>
    <row r="744" spans="1:22" ht="34.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</row>
    <row r="745" spans="1:22" ht="34.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</row>
    <row r="746" spans="1:22" ht="34.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</row>
    <row r="747" spans="1:22" ht="34.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</row>
    <row r="748" spans="1:22" ht="34.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</row>
    <row r="749" spans="1:22" ht="34.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</row>
    <row r="750" spans="1:22" ht="34.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</row>
    <row r="751" spans="1:22" ht="34.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</row>
    <row r="752" spans="1:22" ht="34.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</row>
    <row r="753" spans="1:22" ht="34.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</row>
    <row r="754" spans="1:22" ht="34.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</row>
    <row r="755" spans="1:22" ht="34.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</row>
    <row r="756" spans="1:22" ht="34.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</row>
    <row r="757" spans="1:22" ht="34.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</row>
    <row r="758" spans="1:22" ht="34.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</row>
    <row r="759" spans="1:22" ht="34.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</row>
    <row r="760" spans="1:22" ht="34.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</row>
    <row r="761" spans="1:22" ht="34.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</row>
    <row r="762" spans="1:22" ht="34.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</row>
    <row r="763" spans="1:22" ht="34.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</row>
    <row r="764" spans="1:22" ht="34.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</row>
    <row r="765" spans="1:22" ht="34.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</row>
    <row r="766" spans="1:22" ht="34.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</row>
    <row r="767" spans="1:22" ht="34.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</row>
    <row r="768" spans="1:22" ht="34.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</row>
    <row r="769" spans="1:22" ht="34.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</row>
    <row r="770" spans="1:22" ht="34.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</row>
    <row r="771" spans="1:22" ht="34.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</row>
    <row r="772" spans="1:22" ht="34.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</row>
    <row r="773" spans="1:22" ht="34.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</row>
    <row r="774" spans="1:22" ht="34.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</row>
    <row r="775" spans="1:22" ht="34.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</row>
    <row r="776" spans="1:22" ht="34.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</row>
    <row r="777" spans="1:22" ht="34.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</row>
    <row r="778" spans="1:22" ht="34.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</row>
    <row r="779" spans="1:22" ht="34.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</row>
    <row r="780" spans="1:22" ht="34.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</row>
    <row r="781" spans="1:22" ht="34.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</row>
    <row r="782" spans="1:22" ht="34.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</row>
    <row r="783" spans="1:22" ht="34.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</row>
    <row r="784" spans="1:22" ht="34.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</row>
    <row r="785" spans="1:22" ht="34.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</row>
    <row r="786" spans="1:22" ht="34.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</row>
    <row r="787" spans="1:22" ht="34.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</row>
    <row r="788" spans="1:22" ht="34.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</row>
    <row r="789" spans="1:22" ht="34.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</row>
    <row r="790" spans="1:22" ht="34.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</row>
    <row r="791" spans="1:22" ht="34.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</row>
    <row r="792" spans="1:22" ht="34.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</row>
    <row r="793" spans="1:22" ht="34.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</row>
    <row r="794" spans="1:22" ht="34.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</row>
    <row r="795" spans="1:22" ht="34.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</row>
    <row r="796" spans="1:22" ht="34.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</row>
    <row r="797" spans="1:22" ht="34.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</row>
    <row r="798" spans="1:22" ht="34.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</row>
    <row r="799" spans="1:22" ht="34.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</row>
    <row r="800" spans="1:22" ht="34.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</row>
    <row r="801" spans="1:22" ht="34.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</row>
    <row r="802" spans="1:22" ht="34.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</row>
    <row r="803" spans="1:22" ht="34.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</row>
    <row r="804" spans="1:22" ht="34.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</row>
    <row r="805" spans="1:22" ht="34.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</row>
    <row r="806" spans="1:22" ht="34.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</row>
    <row r="807" spans="1:22" ht="34.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</row>
    <row r="808" spans="1:22" ht="34.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</row>
    <row r="809" spans="1:22" ht="34.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</row>
    <row r="810" spans="1:22" ht="34.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</row>
    <row r="811" spans="1:22" ht="34.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</row>
    <row r="812" spans="1:22" ht="34.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</row>
    <row r="813" spans="1:22" ht="34.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</row>
    <row r="814" spans="1:22" ht="34.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</row>
    <row r="815" spans="1:22" ht="34.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</row>
    <row r="816" spans="1:22" ht="34.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</row>
    <row r="817" spans="1:22" ht="34.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</row>
    <row r="818" spans="1:22" ht="34.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</row>
    <row r="819" spans="1:22" ht="34.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</row>
    <row r="820" spans="1:22" ht="34.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</row>
    <row r="821" spans="1:22" ht="34.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</row>
    <row r="822" spans="1:22" ht="34.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</row>
    <row r="823" spans="1:22" ht="34.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</row>
    <row r="824" spans="1:22" ht="34.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</row>
    <row r="825" spans="1:22" ht="34.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</row>
    <row r="826" spans="1:22" ht="34.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</row>
    <row r="827" spans="1:22" ht="34.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</row>
    <row r="828" spans="1:22" ht="34.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</row>
    <row r="829" spans="1:22" ht="34.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</row>
    <row r="830" spans="1:22" ht="34.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</row>
    <row r="831" spans="1:22" ht="34.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</row>
    <row r="832" spans="1:22" ht="34.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</row>
    <row r="833" spans="1:22" ht="34.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</row>
    <row r="834" spans="1:22" ht="34.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</row>
    <row r="835" spans="1:22" ht="34.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</row>
    <row r="836" spans="1:22" ht="34.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</row>
    <row r="837" spans="1:22" ht="34.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</row>
    <row r="838" spans="1:22" ht="34.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</row>
    <row r="839" spans="1:22" ht="34.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</row>
    <row r="840" spans="1:22" ht="34.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</row>
    <row r="841" spans="1:22" ht="34.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</row>
    <row r="842" spans="1:22" ht="34.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</row>
    <row r="843" spans="1:22" ht="34.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</row>
    <row r="844" spans="1:22" ht="34.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</row>
    <row r="845" spans="1:22" ht="34.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</row>
    <row r="846" spans="1:22" ht="34.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</row>
    <row r="847" spans="1:22" ht="34.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</row>
    <row r="848" spans="1:22" ht="34.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</row>
    <row r="849" spans="1:22" ht="34.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</row>
    <row r="850" spans="1:22" ht="34.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</row>
    <row r="851" spans="1:22" ht="34.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</row>
    <row r="852" spans="1:22" ht="34.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</row>
    <row r="853" spans="1:22" ht="34.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</row>
    <row r="854" spans="1:22" ht="34.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</row>
    <row r="855" spans="1:22" ht="34.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</row>
    <row r="856" spans="1:22" ht="34.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</row>
    <row r="857" spans="1:22" ht="34.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</row>
    <row r="858" spans="1:22" ht="34.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</row>
    <row r="859" spans="1:22" ht="34.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</row>
    <row r="860" spans="1:22" ht="34.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</row>
    <row r="861" spans="1:22" ht="34.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</row>
    <row r="862" spans="1:22" ht="34.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</row>
    <row r="863" spans="1:22" ht="34.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</row>
    <row r="864" spans="1:22" ht="34.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</row>
    <row r="865" spans="1:22" ht="34.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</row>
    <row r="866" spans="1:22" ht="34.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</row>
    <row r="867" spans="1:22" ht="34.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</row>
    <row r="868" spans="1:22" ht="34.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</row>
    <row r="869" spans="1:22" ht="34.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</row>
    <row r="870" spans="1:22" ht="34.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</row>
    <row r="871" spans="1:22" ht="34.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</row>
    <row r="872" spans="1:22" ht="34.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</row>
    <row r="873" spans="1:22" ht="34.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</row>
    <row r="874" spans="1:22" ht="34.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</row>
    <row r="875" spans="1:22" ht="34.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</row>
    <row r="876" spans="1:22" ht="34.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</row>
    <row r="877" spans="1:22" ht="34.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</row>
    <row r="878" spans="1:22" ht="34.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</row>
    <row r="879" spans="1:22" ht="34.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</row>
    <row r="880" spans="1:22" ht="34.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</row>
    <row r="881" spans="1:22" ht="34.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</row>
    <row r="882" spans="1:22" ht="34.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</row>
    <row r="883" spans="1:22" ht="34.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</row>
    <row r="884" spans="1:22" ht="34.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</row>
    <row r="885" spans="1:22" ht="34.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</row>
    <row r="886" spans="1:22" ht="34.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</row>
    <row r="887" spans="1:22" ht="34.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</row>
    <row r="888" spans="1:22" ht="34.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</row>
    <row r="889" spans="1:22" ht="34.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</row>
    <row r="890" spans="1:22" ht="34.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</row>
    <row r="891" spans="1:22" ht="34.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</row>
    <row r="892" spans="1:22" ht="34.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</row>
    <row r="893" spans="1:22" ht="34.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</row>
    <row r="894" spans="1:22" ht="34.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</row>
    <row r="895" spans="1:22" ht="34.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</row>
    <row r="896" spans="1:22" ht="34.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</row>
    <row r="897" spans="1:22" ht="34.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</row>
    <row r="898" spans="1:22" ht="34.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</row>
    <row r="899" spans="1:22" ht="34.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</row>
    <row r="900" spans="1:22" ht="34.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</row>
    <row r="901" spans="1:22" ht="34.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</row>
    <row r="902" spans="1:22" ht="34.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</row>
    <row r="903" spans="1:22" ht="34.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</row>
    <row r="904" spans="1:22" ht="34.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</row>
    <row r="905" spans="1:22" ht="34.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</row>
    <row r="906" spans="1:22" ht="34.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</row>
    <row r="907" spans="1:22" ht="34.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</row>
    <row r="908" spans="1:22" ht="34.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</row>
    <row r="909" spans="1:22" ht="34.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</row>
    <row r="910" spans="1:22" ht="34.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</row>
    <row r="911" spans="1:22" ht="34.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</row>
    <row r="912" spans="1:22" ht="34.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</row>
    <row r="913" spans="1:22" ht="34.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</row>
    <row r="914" spans="1:22" ht="34.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</row>
    <row r="915" spans="1:22" ht="34.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</row>
    <row r="916" spans="1:22" ht="34.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</row>
    <row r="917" spans="1:22" ht="34.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</row>
    <row r="918" spans="1:22" ht="34.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</row>
    <row r="919" spans="1:22" ht="34.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</row>
    <row r="920" spans="1:22" ht="34.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</row>
    <row r="921" spans="1:22" ht="34.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</row>
    <row r="922" spans="1:22" ht="34.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</row>
    <row r="923" spans="1:22" ht="34.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</row>
    <row r="924" spans="1:22" ht="34.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</row>
    <row r="925" spans="1:22" ht="34.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</row>
    <row r="926" spans="1:22" ht="34.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</row>
    <row r="927" spans="1:22" ht="34.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</row>
    <row r="928" spans="1:22" ht="34.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</row>
    <row r="929" spans="1:22" ht="34.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</row>
    <row r="930" spans="1:22" ht="34.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</row>
    <row r="931" spans="1:22" ht="34.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</row>
    <row r="932" spans="1:22" ht="34.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</row>
    <row r="933" spans="1:22" ht="34.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</row>
    <row r="934" spans="1:22" ht="34.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</row>
    <row r="935" spans="1:22" ht="34.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</row>
    <row r="936" spans="1:22" ht="34.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</row>
    <row r="937" spans="1:22" ht="34.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</row>
    <row r="938" spans="1:22" ht="34.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</row>
    <row r="939" spans="1:22" ht="34.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</row>
    <row r="940" spans="1:22" ht="34.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</row>
    <row r="941" spans="1:22" ht="34.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</row>
    <row r="942" spans="1:22" ht="34.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</row>
    <row r="943" spans="1:22" ht="34.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</row>
    <row r="944" spans="1:22" ht="34.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</row>
    <row r="945" spans="1:22" ht="34.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</row>
    <row r="946" spans="1:22" ht="34.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</row>
    <row r="947" spans="1:22" ht="34.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</row>
    <row r="948" spans="1:22" ht="34.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</row>
    <row r="949" spans="1:22" ht="34.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</row>
    <row r="950" spans="1:22" ht="34.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</row>
    <row r="951" spans="1:22" ht="34.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</row>
    <row r="952" spans="1:22" ht="34.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</row>
    <row r="953" spans="1:22" ht="34.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</row>
    <row r="954" spans="1:22" ht="34.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</row>
    <row r="955" spans="1:22" ht="34.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</row>
    <row r="956" spans="1:22" ht="34.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</row>
    <row r="957" spans="1:22" ht="34.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</row>
    <row r="958" spans="1:22" ht="34.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</row>
    <row r="959" spans="1:22" ht="34.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</row>
    <row r="960" spans="1:22" ht="34.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</row>
    <row r="961" spans="1:22" ht="34.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</row>
    <row r="962" spans="1:22" ht="34.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</row>
    <row r="963" spans="1:22" ht="34.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</row>
    <row r="964" spans="1:22" ht="34.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</row>
    <row r="965" spans="1:22" ht="34.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</row>
    <row r="966" spans="1:22" ht="34.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</row>
    <row r="967" spans="1:22" ht="34.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</row>
    <row r="968" spans="1:22" ht="34.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</row>
    <row r="969" spans="1:22" ht="34.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</row>
    <row r="970" spans="1:22" ht="34.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</row>
    <row r="971" spans="1:22" ht="34.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</row>
    <row r="972" spans="1:22" ht="34.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</row>
    <row r="973" spans="1:22" ht="34.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</row>
    <row r="974" spans="1:22" ht="34.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</row>
    <row r="975" spans="1:22" ht="34.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</row>
    <row r="976" spans="1:22" ht="34.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</row>
    <row r="977" spans="1:22" ht="34.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</row>
    <row r="978" spans="1:22" ht="34.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</row>
    <row r="979" spans="1:22" ht="34.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</row>
    <row r="980" spans="1:22" ht="34.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</row>
    <row r="981" spans="1:22" ht="34.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</row>
    <row r="982" spans="1:22" ht="34.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</row>
    <row r="983" spans="1:22" ht="34.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</row>
    <row r="984" spans="1:22" ht="34.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</row>
    <row r="985" spans="1:22" ht="34.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</row>
    <row r="986" spans="1:22" ht="34.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</row>
    <row r="987" spans="1:22" ht="34.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</row>
    <row r="988" spans="1:22" ht="34.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</row>
    <row r="989" spans="1:22" ht="34.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</row>
    <row r="990" spans="1:22" ht="34.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</row>
    <row r="991" spans="1:22" ht="34.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</row>
    <row r="992" spans="1:22" ht="34.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</row>
    <row r="993" spans="1:22" ht="34.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</row>
    <row r="994" spans="1:22" ht="34.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</row>
    <row r="995" spans="1:22" ht="34.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</row>
    <row r="996" spans="1:22" ht="34.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</row>
    <row r="997" spans="1:22" ht="34.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</row>
    <row r="998" spans="1:22" ht="34.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</row>
    <row r="999" spans="1:22" ht="34.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</row>
    <row r="1000" spans="1:22" ht="34.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</row>
  </sheetData>
  <hyperlinks>
    <hyperlink ref="B5" r:id="rId1" xr:uid="{AD3F7A15-412F-4672-87C4-E3BFEC9530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CCCB-27EE-4D62-9ACF-5B272B217507}">
  <dimension ref="A1:Z997"/>
  <sheetViews>
    <sheetView workbookViewId="0">
      <selection activeCell="I9" sqref="I9"/>
    </sheetView>
  </sheetViews>
  <sheetFormatPr baseColWidth="10" defaultColWidth="14.42578125" defaultRowHeight="15" x14ac:dyDescent="0.25"/>
  <cols>
    <col min="1" max="1" width="46.5703125" customWidth="1"/>
    <col min="2" max="2" width="69.85546875" customWidth="1"/>
    <col min="3" max="26" width="10" customWidth="1"/>
  </cols>
  <sheetData>
    <row r="1" spans="1:26" ht="47.25" x14ac:dyDescent="0.25">
      <c r="A1" s="8" t="s">
        <v>91</v>
      </c>
      <c r="B1" s="9" t="s">
        <v>148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A2" s="8" t="s">
        <v>92</v>
      </c>
      <c r="B2" s="11" t="s">
        <v>93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12" t="s">
        <v>94</v>
      </c>
      <c r="B3" s="12" t="s">
        <v>95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x14ac:dyDescent="0.25">
      <c r="A4" s="8" t="s">
        <v>0</v>
      </c>
      <c r="B4" s="11" t="s">
        <v>96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x14ac:dyDescent="0.25">
      <c r="A5" s="8" t="s">
        <v>88</v>
      </c>
      <c r="B5" s="11" t="s">
        <v>97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1.5" x14ac:dyDescent="0.25">
      <c r="A6" s="8" t="s">
        <v>1</v>
      </c>
      <c r="B6" s="11" t="s">
        <v>98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 x14ac:dyDescent="0.25">
      <c r="A7" s="8" t="s">
        <v>99</v>
      </c>
      <c r="B7" s="11" t="s">
        <v>100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0" customHeight="1" x14ac:dyDescent="0.25">
      <c r="A8" s="8" t="s">
        <v>2</v>
      </c>
      <c r="B8" s="11" t="s">
        <v>101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0" customHeight="1" x14ac:dyDescent="0.25">
      <c r="A9" s="8" t="s">
        <v>3</v>
      </c>
      <c r="B9" s="11" t="s">
        <v>102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x14ac:dyDescent="0.25">
      <c r="A10" s="8" t="s">
        <v>4</v>
      </c>
      <c r="B10" s="11" t="s">
        <v>103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45" customHeight="1" x14ac:dyDescent="0.25">
      <c r="A11" s="13" t="s">
        <v>5</v>
      </c>
      <c r="B11" s="14" t="s">
        <v>104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13" t="s">
        <v>6</v>
      </c>
      <c r="B12" s="14" t="s">
        <v>105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 x14ac:dyDescent="0.25">
      <c r="A13" s="13" t="s">
        <v>7</v>
      </c>
      <c r="B13" s="14" t="s">
        <v>106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45" customHeight="1" x14ac:dyDescent="0.25">
      <c r="A14" s="13" t="s">
        <v>8</v>
      </c>
      <c r="B14" s="14" t="s">
        <v>107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 x14ac:dyDescent="0.25">
      <c r="A15" s="13" t="s">
        <v>9</v>
      </c>
      <c r="B15" s="14" t="s">
        <v>108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x14ac:dyDescent="0.25">
      <c r="A16" s="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x14ac:dyDescent="0.25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1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5">
      <c r="A138" s="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5">
      <c r="A139" s="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5">
      <c r="A140" s="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5">
      <c r="A141" s="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5">
      <c r="A142" s="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5">
      <c r="A143" s="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5">
      <c r="A144" s="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5">
      <c r="A145" s="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5">
      <c r="A146" s="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5">
      <c r="A147" s="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5">
      <c r="A148" s="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5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5">
      <c r="A150" s="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5">
      <c r="A151" s="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5">
      <c r="A152" s="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5">
      <c r="A153" s="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5">
      <c r="A154" s="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5">
      <c r="A155" s="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5">
      <c r="A156" s="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5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5">
      <c r="A158" s="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5">
      <c r="A159" s="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5">
      <c r="A160" s="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5">
      <c r="A161" s="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5">
      <c r="A162" s="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5">
      <c r="A163" s="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5">
      <c r="A164" s="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5">
      <c r="A165" s="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5">
      <c r="A166" s="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5">
      <c r="A167" s="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5">
      <c r="A168" s="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5">
      <c r="A169" s="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5">
      <c r="A170" s="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5">
      <c r="A171" s="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5">
      <c r="A172" s="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5">
      <c r="A173" s="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5">
      <c r="A174" s="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5">
      <c r="A175" s="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5">
      <c r="A176" s="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5">
      <c r="A177" s="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5">
      <c r="A178" s="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5">
      <c r="A179" s="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5">
      <c r="A180" s="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5">
      <c r="A181" s="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5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5">
      <c r="A183" s="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5">
      <c r="A184" s="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5">
      <c r="A185" s="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5">
      <c r="A186" s="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5">
      <c r="A187" s="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5">
      <c r="A188" s="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5">
      <c r="A189" s="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5">
      <c r="A190" s="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5">
      <c r="A191" s="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5">
      <c r="A192" s="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5">
      <c r="A193" s="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5">
      <c r="A194" s="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5">
      <c r="A195" s="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5">
      <c r="A196" s="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5">
      <c r="A197" s="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5">
      <c r="A198" s="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5">
      <c r="A199" s="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5">
      <c r="A200" s="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5">
      <c r="A201" s="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5">
      <c r="A202" s="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5">
      <c r="A203" s="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5">
      <c r="A204" s="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5">
      <c r="A205" s="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5">
      <c r="A206" s="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5">
      <c r="A207" s="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5">
      <c r="A208" s="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5">
      <c r="A209" s="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5">
      <c r="A210" s="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5">
      <c r="A211" s="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5">
      <c r="A212" s="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5">
      <c r="A213" s="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5">
      <c r="A214" s="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5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5">
      <c r="A216" s="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5">
      <c r="A217" s="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5">
      <c r="A218" s="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5">
      <c r="A219" s="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5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5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5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5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5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5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5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5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5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5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5">
      <c r="A230" s="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5">
      <c r="A231" s="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5">
      <c r="A232" s="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5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5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5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5">
      <c r="A236" s="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5">
      <c r="A237" s="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5">
      <c r="A238" s="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5">
      <c r="A239" s="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5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5">
      <c r="A241" s="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5">
      <c r="A242" s="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5">
      <c r="A243" s="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5">
      <c r="A244" s="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5">
      <c r="A245" s="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5">
      <c r="A246" s="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5">
      <c r="A247" s="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5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5">
      <c r="A249" s="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5">
      <c r="A250" s="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5">
      <c r="A251" s="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>
      <c r="A252" s="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5">
      <c r="A253" s="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5">
      <c r="A254" s="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5">
      <c r="A255" s="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5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5">
      <c r="A257" s="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5">
      <c r="A258" s="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>
      <c r="A259" s="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5">
      <c r="A260" s="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5">
      <c r="A261" s="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5">
      <c r="A262" s="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5">
      <c r="A263" s="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5">
      <c r="A264" s="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5">
      <c r="A265" s="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5">
      <c r="A266" s="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5">
      <c r="A267" s="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5">
      <c r="A268" s="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5">
      <c r="A269" s="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5">
      <c r="A270" s="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5">
      <c r="A271" s="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5">
      <c r="A272" s="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5">
      <c r="A273" s="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5">
      <c r="A274" s="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5">
      <c r="A275" s="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5">
      <c r="A276" s="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5">
      <c r="A277" s="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5">
      <c r="A278" s="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5">
      <c r="A279" s="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5">
      <c r="A280" s="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5">
      <c r="A281" s="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5">
      <c r="A282" s="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5">
      <c r="A283" s="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5">
      <c r="A284" s="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5">
      <c r="A285" s="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5">
      <c r="A286" s="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5">
      <c r="A287" s="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5">
      <c r="A288" s="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5">
      <c r="A289" s="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5">
      <c r="A290" s="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5">
      <c r="A291" s="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5">
      <c r="A292" s="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5">
      <c r="A293" s="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5">
      <c r="A294" s="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5">
      <c r="A295" s="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5">
      <c r="A296" s="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5">
      <c r="A297" s="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5">
      <c r="A298" s="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5">
      <c r="A299" s="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5">
      <c r="A300" s="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5">
      <c r="A301" s="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5">
      <c r="A302" s="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5">
      <c r="A303" s="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5">
      <c r="A304" s="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5">
      <c r="A305" s="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5">
      <c r="A306" s="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5">
      <c r="A307" s="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5">
      <c r="A308" s="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5">
      <c r="A309" s="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5">
      <c r="A310" s="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5">
      <c r="A311" s="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5">
      <c r="A312" s="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5">
      <c r="A313" s="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5">
      <c r="A314" s="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5">
      <c r="A315" s="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5">
      <c r="A316" s="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5">
      <c r="A317" s="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5">
      <c r="A318" s="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5">
      <c r="A319" s="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5">
      <c r="A320" s="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5">
      <c r="A321" s="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5">
      <c r="A322" s="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5">
      <c r="A323" s="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5">
      <c r="A324" s="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5">
      <c r="A325" s="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5">
      <c r="A326" s="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5">
      <c r="A327" s="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5">
      <c r="A328" s="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5">
      <c r="A329" s="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5">
      <c r="A330" s="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5">
      <c r="A331" s="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5">
      <c r="A332" s="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5">
      <c r="A333" s="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5">
      <c r="A334" s="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5">
      <c r="A335" s="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5">
      <c r="A336" s="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5">
      <c r="A337" s="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5">
      <c r="A338" s="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5">
      <c r="A339" s="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5">
      <c r="A340" s="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5">
      <c r="A341" s="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5">
      <c r="A342" s="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5">
      <c r="A343" s="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5">
      <c r="A344" s="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5">
      <c r="A345" s="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5">
      <c r="A346" s="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5">
      <c r="A347" s="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5">
      <c r="A348" s="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5">
      <c r="A349" s="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5">
      <c r="A350" s="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5">
      <c r="A351" s="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5">
      <c r="A352" s="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5">
      <c r="A353" s="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5">
      <c r="A354" s="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5">
      <c r="A355" s="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5">
      <c r="A356" s="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5">
      <c r="A357" s="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5">
      <c r="A358" s="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5">
      <c r="A359" s="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5">
      <c r="A360" s="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5">
      <c r="A361" s="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5">
      <c r="A362" s="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5">
      <c r="A363" s="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5">
      <c r="A364" s="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5">
      <c r="A365" s="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5">
      <c r="A366" s="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5">
      <c r="A367" s="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5">
      <c r="A368" s="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5">
      <c r="A369" s="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5">
      <c r="A370" s="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5">
      <c r="A371" s="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5">
      <c r="A372" s="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5">
      <c r="A373" s="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5">
      <c r="A374" s="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5">
      <c r="A375" s="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5">
      <c r="A376" s="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5">
      <c r="A377" s="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5">
      <c r="A378" s="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5">
      <c r="A379" s="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5">
      <c r="A380" s="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5">
      <c r="A381" s="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5">
      <c r="A382" s="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5">
      <c r="A383" s="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5">
      <c r="A384" s="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5">
      <c r="A385" s="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5">
      <c r="A386" s="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5">
      <c r="A387" s="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5">
      <c r="A388" s="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5">
      <c r="A389" s="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5">
      <c r="A390" s="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5">
      <c r="A391" s="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5">
      <c r="A392" s="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5">
      <c r="A393" s="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5">
      <c r="A394" s="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5">
      <c r="A395" s="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5">
      <c r="A396" s="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5">
      <c r="A397" s="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5">
      <c r="A398" s="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5">
      <c r="A399" s="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5">
      <c r="A400" s="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5">
      <c r="A401" s="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5">
      <c r="A402" s="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5">
      <c r="A403" s="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5">
      <c r="A404" s="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5">
      <c r="A405" s="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5">
      <c r="A406" s="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5">
      <c r="A407" s="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5">
      <c r="A408" s="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5">
      <c r="A409" s="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5">
      <c r="A410" s="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5">
      <c r="A411" s="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5">
      <c r="A412" s="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5">
      <c r="A413" s="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5">
      <c r="A414" s="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5">
      <c r="A415" s="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5">
      <c r="A416" s="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5">
      <c r="A417" s="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5">
      <c r="A418" s="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5">
      <c r="A419" s="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5">
      <c r="A420" s="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5">
      <c r="A421" s="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5">
      <c r="A422" s="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5">
      <c r="A423" s="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5">
      <c r="A424" s="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5">
      <c r="A425" s="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5">
      <c r="A426" s="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5">
      <c r="A427" s="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5">
      <c r="A428" s="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5">
      <c r="A429" s="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5">
      <c r="A430" s="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5">
      <c r="A431" s="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5">
      <c r="A432" s="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5">
      <c r="A433" s="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5">
      <c r="A434" s="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5">
      <c r="A435" s="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5">
      <c r="A436" s="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5">
      <c r="A437" s="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5">
      <c r="A438" s="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5">
      <c r="A439" s="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5">
      <c r="A440" s="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5">
      <c r="A441" s="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5">
      <c r="A442" s="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5">
      <c r="A443" s="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5">
      <c r="A444" s="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5">
      <c r="A445" s="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5">
      <c r="A446" s="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5">
      <c r="A447" s="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5">
      <c r="A448" s="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5">
      <c r="A449" s="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5">
      <c r="A450" s="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5">
      <c r="A451" s="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5">
      <c r="A452" s="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5">
      <c r="A453" s="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5">
      <c r="A454" s="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5">
      <c r="A455" s="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5">
      <c r="A456" s="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5">
      <c r="A457" s="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5">
      <c r="A458" s="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5">
      <c r="A459" s="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5">
      <c r="A460" s="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5">
      <c r="A461" s="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5">
      <c r="A462" s="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5">
      <c r="A463" s="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5">
      <c r="A464" s="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5">
      <c r="A465" s="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5">
      <c r="A466" s="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5">
      <c r="A467" s="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5">
      <c r="A468" s="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5">
      <c r="A469" s="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5">
      <c r="A470" s="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5">
      <c r="A471" s="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5">
      <c r="A472" s="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5">
      <c r="A473" s="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5">
      <c r="A474" s="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5">
      <c r="A475" s="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5">
      <c r="A476" s="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5">
      <c r="A477" s="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5">
      <c r="A478" s="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5">
      <c r="A479" s="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5">
      <c r="A480" s="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5">
      <c r="A481" s="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5">
      <c r="A482" s="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5">
      <c r="A483" s="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5">
      <c r="A484" s="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5">
      <c r="A485" s="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5">
      <c r="A486" s="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5">
      <c r="A487" s="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5">
      <c r="A488" s="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5">
      <c r="A489" s="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5">
      <c r="A490" s="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5">
      <c r="A491" s="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5">
      <c r="A492" s="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5">
      <c r="A493" s="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5">
      <c r="A494" s="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5">
      <c r="A495" s="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5">
      <c r="A496" s="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5">
      <c r="A497" s="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5">
      <c r="A498" s="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5">
      <c r="A499" s="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5">
      <c r="A500" s="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5">
      <c r="A501" s="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5">
      <c r="A502" s="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5">
      <c r="A503" s="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5">
      <c r="A504" s="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5">
      <c r="A505" s="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5">
      <c r="A506" s="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5">
      <c r="A507" s="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5">
      <c r="A508" s="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5">
      <c r="A509" s="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5">
      <c r="A510" s="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5">
      <c r="A511" s="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5">
      <c r="A512" s="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5">
      <c r="A513" s="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5">
      <c r="A514" s="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5">
      <c r="A515" s="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5">
      <c r="A516" s="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5">
      <c r="A517" s="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5">
      <c r="A518" s="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5">
      <c r="A519" s="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5">
      <c r="A520" s="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5">
      <c r="A521" s="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5">
      <c r="A522" s="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5">
      <c r="A523" s="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5">
      <c r="A524" s="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5">
      <c r="A525" s="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5">
      <c r="A526" s="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5">
      <c r="A527" s="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5">
      <c r="A528" s="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5">
      <c r="A529" s="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5">
      <c r="A530" s="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5">
      <c r="A531" s="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5">
      <c r="A532" s="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5">
      <c r="A533" s="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5">
      <c r="A534" s="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5">
      <c r="A535" s="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5">
      <c r="A536" s="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5">
      <c r="A537" s="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5">
      <c r="A538" s="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5">
      <c r="A539" s="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5">
      <c r="A540" s="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5">
      <c r="A541" s="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5">
      <c r="A542" s="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5">
      <c r="A543" s="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5">
      <c r="A544" s="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5">
      <c r="A545" s="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5">
      <c r="A546" s="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5">
      <c r="A547" s="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5">
      <c r="A548" s="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5">
      <c r="A549" s="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5">
      <c r="A550" s="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5">
      <c r="A551" s="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5">
      <c r="A552" s="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5">
      <c r="A553" s="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5">
      <c r="A554" s="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5">
      <c r="A555" s="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5">
      <c r="A556" s="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5">
      <c r="A557" s="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5">
      <c r="A558" s="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5">
      <c r="A559" s="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5">
      <c r="A560" s="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5">
      <c r="A561" s="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5">
      <c r="A562" s="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5">
      <c r="A563" s="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5">
      <c r="A564" s="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5">
      <c r="A565" s="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5">
      <c r="A566" s="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5">
      <c r="A567" s="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5">
      <c r="A568" s="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5">
      <c r="A569" s="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5">
      <c r="A570" s="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5">
      <c r="A571" s="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5">
      <c r="A572" s="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5">
      <c r="A573" s="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5">
      <c r="A574" s="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5">
      <c r="A575" s="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5">
      <c r="A576" s="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5">
      <c r="A577" s="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5">
      <c r="A578" s="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5">
      <c r="A579" s="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5">
      <c r="A580" s="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5">
      <c r="A581" s="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5">
      <c r="A582" s="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5">
      <c r="A583" s="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5">
      <c r="A584" s="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5">
      <c r="A585" s="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5">
      <c r="A586" s="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5">
      <c r="A587" s="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5">
      <c r="A588" s="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5">
      <c r="A589" s="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5">
      <c r="A590" s="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5">
      <c r="A591" s="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5">
      <c r="A592" s="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5">
      <c r="A593" s="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5">
      <c r="A594" s="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5">
      <c r="A595" s="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5">
      <c r="A596" s="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5">
      <c r="A597" s="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5">
      <c r="A598" s="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5">
      <c r="A599" s="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5">
      <c r="A600" s="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5">
      <c r="A601" s="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5">
      <c r="A602" s="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5">
      <c r="A603" s="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5">
      <c r="A604" s="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5">
      <c r="A605" s="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5">
      <c r="A606" s="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5">
      <c r="A607" s="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5">
      <c r="A608" s="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5">
      <c r="A609" s="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5">
      <c r="A610" s="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5">
      <c r="A611" s="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5">
      <c r="A612" s="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5">
      <c r="A613" s="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5">
      <c r="A614" s="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5">
      <c r="A615" s="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5">
      <c r="A616" s="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5">
      <c r="A617" s="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5">
      <c r="A618" s="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5">
      <c r="A619" s="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5">
      <c r="A620" s="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5">
      <c r="A621" s="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5">
      <c r="A622" s="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5">
      <c r="A623" s="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5">
      <c r="A624" s="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5">
      <c r="A625" s="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5">
      <c r="A626" s="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5">
      <c r="A627" s="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5">
      <c r="A628" s="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5">
      <c r="A629" s="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5">
      <c r="A630" s="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5">
      <c r="A631" s="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5">
      <c r="A632" s="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5">
      <c r="A633" s="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5">
      <c r="A634" s="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5">
      <c r="A635" s="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5">
      <c r="A636" s="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5">
      <c r="A637" s="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5">
      <c r="A638" s="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5">
      <c r="A639" s="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5">
      <c r="A640" s="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5">
      <c r="A641" s="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5">
      <c r="A642" s="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5">
      <c r="A643" s="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5">
      <c r="A644" s="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5">
      <c r="A645" s="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5">
      <c r="A646" s="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5">
      <c r="A647" s="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5">
      <c r="A648" s="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5">
      <c r="A649" s="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5">
      <c r="A650" s="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5">
      <c r="A651" s="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5">
      <c r="A652" s="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5">
      <c r="A653" s="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5">
      <c r="A654" s="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5">
      <c r="A655" s="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5">
      <c r="A656" s="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5">
      <c r="A657" s="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5">
      <c r="A658" s="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5">
      <c r="A659" s="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5">
      <c r="A660" s="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5">
      <c r="A661" s="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5">
      <c r="A662" s="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5">
      <c r="A663" s="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5">
      <c r="A664" s="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5">
      <c r="A665" s="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5">
      <c r="A666" s="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5">
      <c r="A667" s="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5">
      <c r="A668" s="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5">
      <c r="A669" s="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5">
      <c r="A670" s="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5">
      <c r="A671" s="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5">
      <c r="A672" s="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5">
      <c r="A673" s="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5">
      <c r="A674" s="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5">
      <c r="A675" s="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5">
      <c r="A676" s="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5">
      <c r="A677" s="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5">
      <c r="A678" s="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5">
      <c r="A679" s="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5">
      <c r="A680" s="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5">
      <c r="A681" s="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5">
      <c r="A682" s="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5">
      <c r="A683" s="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5">
      <c r="A684" s="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5">
      <c r="A685" s="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5">
      <c r="A686" s="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5">
      <c r="A687" s="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5">
      <c r="A688" s="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5">
      <c r="A689" s="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5">
      <c r="A690" s="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5">
      <c r="A691" s="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5">
      <c r="A692" s="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5">
      <c r="A693" s="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5">
      <c r="A694" s="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5">
      <c r="A695" s="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5">
      <c r="A696" s="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5">
      <c r="A697" s="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5">
      <c r="A698" s="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5">
      <c r="A699" s="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5">
      <c r="A700" s="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5">
      <c r="A701" s="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5">
      <c r="A702" s="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5">
      <c r="A703" s="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5">
      <c r="A704" s="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5">
      <c r="A705" s="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5">
      <c r="A706" s="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5">
      <c r="A707" s="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5">
      <c r="A708" s="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5">
      <c r="A709" s="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5">
      <c r="A710" s="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5">
      <c r="A711" s="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5">
      <c r="A712" s="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5">
      <c r="A713" s="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5">
      <c r="A714" s="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5">
      <c r="A715" s="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5">
      <c r="A716" s="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5">
      <c r="A717" s="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5">
      <c r="A718" s="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5">
      <c r="A719" s="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5">
      <c r="A720" s="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5">
      <c r="A721" s="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5">
      <c r="A722" s="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5">
      <c r="A723" s="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5">
      <c r="A724" s="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5">
      <c r="A725" s="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5">
      <c r="A726" s="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5">
      <c r="A727" s="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5">
      <c r="A728" s="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5">
      <c r="A729" s="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5">
      <c r="A730" s="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5">
      <c r="A731" s="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5">
      <c r="A732" s="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5">
      <c r="A733" s="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5">
      <c r="A734" s="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5">
      <c r="A735" s="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5">
      <c r="A736" s="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5">
      <c r="A737" s="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5">
      <c r="A738" s="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5">
      <c r="A739" s="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5">
      <c r="A740" s="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5">
      <c r="A741" s="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5">
      <c r="A742" s="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5">
      <c r="A743" s="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5">
      <c r="A744" s="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5">
      <c r="A745" s="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5">
      <c r="A746" s="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5">
      <c r="A747" s="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5">
      <c r="A748" s="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5">
      <c r="A749" s="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5">
      <c r="A750" s="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5">
      <c r="A751" s="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5">
      <c r="A752" s="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5">
      <c r="A753" s="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5">
      <c r="A754" s="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5">
      <c r="A755" s="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5">
      <c r="A756" s="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5">
      <c r="A757" s="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5">
      <c r="A758" s="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5">
      <c r="A759" s="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5">
      <c r="A760" s="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5">
      <c r="A761" s="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5">
      <c r="A762" s="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5">
      <c r="A763" s="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5">
      <c r="A764" s="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5">
      <c r="A765" s="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5">
      <c r="A766" s="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5">
      <c r="A767" s="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5">
      <c r="A768" s="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5">
      <c r="A769" s="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5">
      <c r="A770" s="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5">
      <c r="A771" s="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5">
      <c r="A772" s="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5">
      <c r="A773" s="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5">
      <c r="A774" s="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5">
      <c r="A775" s="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5">
      <c r="A776" s="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5">
      <c r="A777" s="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5">
      <c r="A778" s="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5">
      <c r="A779" s="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5">
      <c r="A780" s="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5">
      <c r="A781" s="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5">
      <c r="A782" s="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5">
      <c r="A783" s="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5">
      <c r="A784" s="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5">
      <c r="A785" s="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5">
      <c r="A786" s="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5">
      <c r="A787" s="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5">
      <c r="A788" s="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5">
      <c r="A789" s="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5">
      <c r="A790" s="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5">
      <c r="A791" s="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5">
      <c r="A792" s="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5">
      <c r="A793" s="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5">
      <c r="A794" s="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5">
      <c r="A795" s="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5">
      <c r="A796" s="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5">
      <c r="A797" s="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5">
      <c r="A798" s="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5">
      <c r="A799" s="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5">
      <c r="A800" s="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5">
      <c r="A801" s="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5">
      <c r="A802" s="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5">
      <c r="A803" s="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5">
      <c r="A804" s="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5">
      <c r="A805" s="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5">
      <c r="A806" s="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5">
      <c r="A807" s="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5">
      <c r="A808" s="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5">
      <c r="A809" s="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5">
      <c r="A810" s="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5">
      <c r="A811" s="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5">
      <c r="A812" s="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5">
      <c r="A813" s="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5">
      <c r="A814" s="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5">
      <c r="A815" s="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5">
      <c r="A816" s="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5">
      <c r="A817" s="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5">
      <c r="A818" s="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5">
      <c r="A819" s="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5">
      <c r="A820" s="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5">
      <c r="A821" s="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5">
      <c r="A822" s="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5">
      <c r="A823" s="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5">
      <c r="A824" s="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5">
      <c r="A825" s="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5">
      <c r="A826" s="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5">
      <c r="A827" s="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5">
      <c r="A828" s="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5">
      <c r="A829" s="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5">
      <c r="A830" s="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5">
      <c r="A831" s="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5">
      <c r="A832" s="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5">
      <c r="A833" s="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5">
      <c r="A834" s="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5">
      <c r="A835" s="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5">
      <c r="A836" s="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5">
      <c r="A837" s="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5">
      <c r="A838" s="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5">
      <c r="A839" s="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5">
      <c r="A840" s="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5">
      <c r="A841" s="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5">
      <c r="A842" s="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5">
      <c r="A843" s="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5">
      <c r="A844" s="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5">
      <c r="A845" s="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5">
      <c r="A846" s="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5">
      <c r="A847" s="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5">
      <c r="A848" s="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5">
      <c r="A849" s="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5">
      <c r="A850" s="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5">
      <c r="A851" s="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5">
      <c r="A852" s="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5">
      <c r="A853" s="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5">
      <c r="A854" s="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5">
      <c r="A855" s="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5">
      <c r="A856" s="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5">
      <c r="A857" s="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5">
      <c r="A858" s="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5">
      <c r="A859" s="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5">
      <c r="A860" s="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5">
      <c r="A861" s="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5">
      <c r="A862" s="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5">
      <c r="A863" s="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5">
      <c r="A864" s="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5">
      <c r="A865" s="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5">
      <c r="A866" s="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5">
      <c r="A867" s="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5">
      <c r="A868" s="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5">
      <c r="A869" s="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5">
      <c r="A870" s="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5">
      <c r="A871" s="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5">
      <c r="A872" s="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5">
      <c r="A873" s="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5">
      <c r="A874" s="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5">
      <c r="A875" s="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5">
      <c r="A876" s="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5">
      <c r="A877" s="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5">
      <c r="A878" s="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5">
      <c r="A879" s="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5">
      <c r="A880" s="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5">
      <c r="A881" s="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5">
      <c r="A882" s="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5">
      <c r="A883" s="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5">
      <c r="A884" s="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5">
      <c r="A885" s="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5">
      <c r="A886" s="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5">
      <c r="A887" s="1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5">
      <c r="A888" s="1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5">
      <c r="A889" s="1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5">
      <c r="A890" s="1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5">
      <c r="A891" s="1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5">
      <c r="A892" s="1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5">
      <c r="A893" s="1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5">
      <c r="A894" s="1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5">
      <c r="A895" s="1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5">
      <c r="A896" s="1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5">
      <c r="A897" s="1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5">
      <c r="A898" s="1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5">
      <c r="A899" s="1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5">
      <c r="A900" s="1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5">
      <c r="A901" s="1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5">
      <c r="A902" s="1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5">
      <c r="A903" s="1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5">
      <c r="A904" s="1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5">
      <c r="A905" s="1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5">
      <c r="A906" s="1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5">
      <c r="A907" s="1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5">
      <c r="A908" s="1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5">
      <c r="A909" s="1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5">
      <c r="A910" s="1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5">
      <c r="A911" s="1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5">
      <c r="A912" s="1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5">
      <c r="A913" s="1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5">
      <c r="A914" s="1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5">
      <c r="A915" s="1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5">
      <c r="A916" s="1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5">
      <c r="A917" s="1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5">
      <c r="A918" s="1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5">
      <c r="A919" s="1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5">
      <c r="A920" s="1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5">
      <c r="A921" s="1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5">
      <c r="A922" s="1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5">
      <c r="A923" s="1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5">
      <c r="A924" s="1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5">
      <c r="A925" s="1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5">
      <c r="A926" s="1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5">
      <c r="A927" s="1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5">
      <c r="A928" s="1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5">
      <c r="A929" s="1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5">
      <c r="A930" s="1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5">
      <c r="A931" s="1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5">
      <c r="A932" s="1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5">
      <c r="A933" s="1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5">
      <c r="A934" s="1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5">
      <c r="A935" s="1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5">
      <c r="A936" s="1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5">
      <c r="A937" s="1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5">
      <c r="A938" s="1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5">
      <c r="A939" s="1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5">
      <c r="A940" s="1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5">
      <c r="A941" s="1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5">
      <c r="A942" s="1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5">
      <c r="A943" s="1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5">
      <c r="A944" s="1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5">
      <c r="A945" s="1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5">
      <c r="A946" s="1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5">
      <c r="A947" s="1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5">
      <c r="A948" s="1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5">
      <c r="A949" s="1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5">
      <c r="A950" s="1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5">
      <c r="A951" s="1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5">
      <c r="A952" s="1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5">
      <c r="A953" s="1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5">
      <c r="A954" s="1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5">
      <c r="A955" s="1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5">
      <c r="A956" s="1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5">
      <c r="A957" s="1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5">
      <c r="A958" s="1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5">
      <c r="A959" s="1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5">
      <c r="A960" s="1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5">
      <c r="A961" s="1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5">
      <c r="A962" s="1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5">
      <c r="A963" s="1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5">
      <c r="A964" s="1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5">
      <c r="A965" s="1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5">
      <c r="A966" s="1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5">
      <c r="A967" s="1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5">
      <c r="A968" s="1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5">
      <c r="A969" s="1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5">
      <c r="A970" s="1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5">
      <c r="A971" s="1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5">
      <c r="A972" s="1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5">
      <c r="A973" s="1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5">
      <c r="A974" s="1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5">
      <c r="A975" s="1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5">
      <c r="A976" s="1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5">
      <c r="A977" s="1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5">
      <c r="A978" s="1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5">
      <c r="A979" s="1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5">
      <c r="A980" s="1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5">
      <c r="A981" s="1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5">
      <c r="A982" s="1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5">
      <c r="A983" s="1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5">
      <c r="A984" s="1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5">
      <c r="A985" s="1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5">
      <c r="A986" s="1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5">
      <c r="A987" s="1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5">
      <c r="A988" s="1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5">
      <c r="A989" s="1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5">
      <c r="A990" s="1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5">
      <c r="A991" s="1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5">
      <c r="A992" s="1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5">
      <c r="A993" s="1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5">
      <c r="A994" s="1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5">
      <c r="A995" s="1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5">
      <c r="A996" s="1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5">
      <c r="A997" s="1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8E83F-E477-4071-8441-D36883196D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eae176c-7297-4a2d-9243-09ed5ee3e5bf"/>
    <ds:schemaRef ds:uri="03f1ae5c-cbce-4b5b-980b-771635474b2d"/>
  </ds:schemaRefs>
</ds:datastoreItem>
</file>

<file path=customXml/itemProps2.xml><?xml version="1.0" encoding="utf-8"?>
<ds:datastoreItem xmlns:ds="http://schemas.openxmlformats.org/officeDocument/2006/customXml" ds:itemID="{EFFC5294-E840-4226-9B9C-0491E808A14A}"/>
</file>

<file path=customXml/itemProps3.xml><?xml version="1.0" encoding="utf-8"?>
<ds:datastoreItem xmlns:ds="http://schemas.openxmlformats.org/officeDocument/2006/customXml" ds:itemID="{74F6F83C-84A9-4F0E-AD14-16FA00047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 (remuneración)</vt:lpstr>
      <vt:lpstr>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 ERICK GUZMAN GUZMAN</cp:lastModifiedBy>
  <dcterms:created xsi:type="dcterms:W3CDTF">2011-04-19T14:26:13Z</dcterms:created>
  <dcterms:modified xsi:type="dcterms:W3CDTF">2024-09-05T21:28:59Z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2024-02-02T15:44:24Z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2628a3ee-db43-4c74-b9fd-7a3628390530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